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korn thongklawe\Desktop\Hemaraj\Q1'2017\FS 11 May 2017\"/>
    </mc:Choice>
  </mc:AlternateContent>
  <bookViews>
    <workbookView xWindow="-30" yWindow="525" windowWidth="16590" windowHeight="10395" tabRatio="845" firstSheet="2" activeTab="6"/>
  </bookViews>
  <sheets>
    <sheet name="FS(T)-BS 3-7" sheetId="6" state="hidden" r:id="rId1"/>
    <sheet name="Sheet1" sheetId="14" state="hidden" r:id="rId2"/>
    <sheet name="BS" sheetId="8" r:id="rId3"/>
    <sheet name="PL" sheetId="4" r:id="rId4"/>
    <sheet name="CE1" sheetId="17" r:id="rId5"/>
    <sheet name="CE2" sheetId="15" r:id="rId6"/>
    <sheet name="CF" sheetId="19" r:id="rId7"/>
    <sheet name="9HRD(T)" sheetId="16" state="hidden" r:id="rId8"/>
    <sheet name="CE CONSO (T) 10" sheetId="3" state="hidden" r:id="rId9"/>
    <sheet name="CE HRD (T) 11" sheetId="2" state="hidden" r:id="rId10"/>
    <sheet name="FS(T)-P&amp;L 12-14" sheetId="5" state="hidden" r:id="rId11"/>
    <sheet name="Round BS ('000)" sheetId="9" state="hidden" r:id="rId12"/>
    <sheet name="Round P&amp;L ('000)" sheetId="10" state="hidden" r:id="rId13"/>
    <sheet name="Round CE CONSO ('000)" sheetId="11" state="hidden" r:id="rId14"/>
    <sheet name="Round CE HRD ('000)" sheetId="12" state="hidden" r:id="rId15"/>
    <sheet name="Round CF" sheetId="13" state="hidden" r:id="rId16"/>
  </sheets>
  <externalReferences>
    <externalReference r:id="rId17"/>
    <externalReference r:id="rId18"/>
    <externalReference r:id="rId19"/>
  </externalReferences>
  <definedNames>
    <definedName name="_xlnm.Print_Area" localSheetId="2">BS!$A$1:$L$159</definedName>
    <definedName name="_xlnm.Print_Area" localSheetId="5">'CE2'!$A$1:$R$35</definedName>
    <definedName name="_xlnm.Print_Area" localSheetId="6">CF!$A$1:$L$193</definedName>
    <definedName name="_xlnm.Print_Area" localSheetId="11">'Round BS (''000)'!$A$1:$L$157</definedName>
    <definedName name="_xlnm.Print_Area" localSheetId="15">'Round CF'!$A$1:$L$160</definedName>
  </definedNames>
  <calcPr calcId="152511"/>
</workbook>
</file>

<file path=xl/calcChain.xml><?xml version="1.0" encoding="utf-8"?>
<calcChain xmlns="http://schemas.openxmlformats.org/spreadsheetml/2006/main">
  <c r="T22" i="17" l="1"/>
  <c r="P14" i="15" l="1"/>
  <c r="P13" i="15"/>
  <c r="J121" i="19" l="1"/>
  <c r="A48" i="19" l="1"/>
  <c r="A95" i="19" s="1"/>
  <c r="D16" i="15"/>
  <c r="F16" i="15"/>
  <c r="H16" i="15"/>
  <c r="J16" i="15"/>
  <c r="L16" i="15"/>
  <c r="N16" i="15"/>
  <c r="D18" i="17"/>
  <c r="F18" i="17"/>
  <c r="H18" i="17"/>
  <c r="J18" i="17"/>
  <c r="L18" i="17"/>
  <c r="N18" i="17"/>
  <c r="P18" i="17"/>
  <c r="T18" i="17"/>
  <c r="V18" i="17"/>
  <c r="R16" i="17"/>
  <c r="R14" i="17"/>
  <c r="R18" i="17" s="1"/>
  <c r="T16" i="17"/>
  <c r="X16" i="17" s="1"/>
  <c r="T15" i="17"/>
  <c r="X15" i="17" s="1"/>
  <c r="T14" i="17"/>
  <c r="X14" i="17" s="1"/>
  <c r="X18" i="17" s="1"/>
  <c r="L32" i="19" l="1"/>
  <c r="J32" i="19"/>
  <c r="H32" i="19"/>
  <c r="F32" i="19"/>
  <c r="L37" i="8" l="1"/>
  <c r="J37" i="8"/>
  <c r="F37" i="8"/>
  <c r="F64" i="4" l="1"/>
  <c r="J178" i="19" l="1"/>
  <c r="G178" i="19"/>
  <c r="F178" i="19"/>
  <c r="J177" i="19"/>
  <c r="G177" i="19"/>
  <c r="F177" i="19"/>
  <c r="J176" i="19"/>
  <c r="G176" i="19"/>
  <c r="J173" i="19"/>
  <c r="I173" i="19"/>
  <c r="G173" i="19"/>
  <c r="F173" i="19"/>
  <c r="J165" i="19"/>
  <c r="L162" i="19"/>
  <c r="J162" i="19"/>
  <c r="H162" i="19"/>
  <c r="F162" i="19"/>
  <c r="L121" i="19"/>
  <c r="H121" i="19"/>
  <c r="F121" i="19"/>
  <c r="A98" i="19"/>
  <c r="A145" i="19" s="1"/>
  <c r="K72" i="19"/>
  <c r="L72" i="19"/>
  <c r="L79" i="19" s="1"/>
  <c r="J72" i="19"/>
  <c r="J79" i="19" s="1"/>
  <c r="H72" i="19"/>
  <c r="H79" i="19" s="1"/>
  <c r="F72" i="19"/>
  <c r="F79" i="19" s="1"/>
  <c r="J164" i="19" l="1"/>
  <c r="J167" i="19" s="1"/>
  <c r="H164" i="19"/>
  <c r="H167" i="19" s="1"/>
  <c r="L164" i="19"/>
  <c r="L167" i="19" s="1"/>
  <c r="F167" i="19"/>
  <c r="A142" i="19"/>
  <c r="A193" i="19" s="1"/>
  <c r="R13" i="15"/>
  <c r="P16" i="15" l="1"/>
  <c r="R14" i="15"/>
  <c r="R16" i="15" s="1"/>
  <c r="P18" i="15"/>
  <c r="L19" i="15" l="1"/>
  <c r="L20" i="17"/>
  <c r="L70" i="4" l="1"/>
  <c r="J70" i="4"/>
  <c r="H70" i="4"/>
  <c r="F70" i="4"/>
  <c r="F73" i="4" s="1"/>
  <c r="L64" i="4"/>
  <c r="J64" i="4"/>
  <c r="H64" i="4"/>
  <c r="J73" i="4" l="1"/>
  <c r="L73" i="4"/>
  <c r="H73" i="4"/>
  <c r="N21" i="15"/>
  <c r="L21" i="15"/>
  <c r="H21" i="15"/>
  <c r="F21" i="15"/>
  <c r="D21" i="15"/>
  <c r="P19" i="15"/>
  <c r="R18" i="15"/>
  <c r="P21" i="15" l="1"/>
  <c r="V23" i="17"/>
  <c r="N23" i="17"/>
  <c r="L23" i="17"/>
  <c r="T20" i="17"/>
  <c r="X20" i="17" s="1"/>
  <c r="R20" i="17"/>
  <c r="P25" i="17"/>
  <c r="X22" i="17"/>
  <c r="R23" i="17" l="1"/>
  <c r="L22" i="4"/>
  <c r="L15" i="4"/>
  <c r="H22" i="4"/>
  <c r="H15" i="4"/>
  <c r="L133" i="8"/>
  <c r="L132" i="8"/>
  <c r="H136" i="8"/>
  <c r="H133" i="8"/>
  <c r="H135" i="8" s="1"/>
  <c r="L93" i="8"/>
  <c r="L80" i="8"/>
  <c r="H91" i="8"/>
  <c r="H87" i="8"/>
  <c r="H78" i="8"/>
  <c r="H75" i="8"/>
  <c r="L20" i="8"/>
  <c r="L22" i="8" s="1"/>
  <c r="H35" i="8"/>
  <c r="H33" i="8"/>
  <c r="H22" i="8"/>
  <c r="F135" i="8"/>
  <c r="F138" i="8" s="1"/>
  <c r="J135" i="8"/>
  <c r="J138" i="8" s="1"/>
  <c r="J93" i="8"/>
  <c r="F93" i="8"/>
  <c r="J80" i="8"/>
  <c r="F80" i="8"/>
  <c r="F22" i="8"/>
  <c r="F39" i="8" s="1"/>
  <c r="J22" i="8"/>
  <c r="H37" i="8" l="1"/>
  <c r="H39" i="8" s="1"/>
  <c r="H93" i="8"/>
  <c r="H80" i="8"/>
  <c r="L135" i="8"/>
  <c r="L138" i="8" s="1"/>
  <c r="H24" i="4"/>
  <c r="H41" i="4" s="1"/>
  <c r="H44" i="4" s="1"/>
  <c r="H81" i="4" s="1"/>
  <c r="L24" i="4"/>
  <c r="L41" i="4" s="1"/>
  <c r="L95" i="8"/>
  <c r="H138" i="8"/>
  <c r="L39" i="8"/>
  <c r="J95" i="8"/>
  <c r="J140" i="8" s="1"/>
  <c r="F95" i="8"/>
  <c r="F140" i="8" s="1"/>
  <c r="J39" i="8"/>
  <c r="H95" i="8" l="1"/>
  <c r="H140" i="8" s="1"/>
  <c r="L140" i="8"/>
  <c r="L44" i="4"/>
  <c r="H75" i="4"/>
  <c r="H87" i="4" s="1"/>
  <c r="H84" i="4" s="1"/>
  <c r="L81" i="4" l="1"/>
  <c r="L78" i="4" s="1"/>
  <c r="L75" i="4"/>
  <c r="L87" i="4" s="1"/>
  <c r="L84" i="4" s="1"/>
  <c r="R25" i="17" l="1"/>
  <c r="N25" i="17"/>
  <c r="L25" i="17"/>
  <c r="H25" i="17"/>
  <c r="F25" i="17"/>
  <c r="D25" i="17"/>
  <c r="J22" i="4"/>
  <c r="F22" i="4"/>
  <c r="J15" i="4"/>
  <c r="F15" i="4"/>
  <c r="F24" i="4" l="1"/>
  <c r="F41" i="4" s="1"/>
  <c r="F44" i="4" s="1"/>
  <c r="J24" i="4"/>
  <c r="J41" i="4" l="1"/>
  <c r="J44" i="4" s="1"/>
  <c r="F75" i="4"/>
  <c r="F87" i="4" s="1"/>
  <c r="F81" i="4"/>
  <c r="H75" i="16"/>
  <c r="H77" i="16" s="1"/>
  <c r="L38" i="16"/>
  <c r="J38" i="16"/>
  <c r="H38" i="16"/>
  <c r="Q28" i="16"/>
  <c r="O28" i="16"/>
  <c r="Q27" i="16"/>
  <c r="O27" i="16"/>
  <c r="Q26" i="16"/>
  <c r="O26" i="16"/>
  <c r="M25" i="16"/>
  <c r="M30" i="16" s="1"/>
  <c r="K25" i="16"/>
  <c r="I25" i="16"/>
  <c r="I30" i="16" s="1"/>
  <c r="G25" i="16"/>
  <c r="G30" i="16" s="1"/>
  <c r="E25" i="16"/>
  <c r="E30" i="16" s="1"/>
  <c r="Q23" i="16"/>
  <c r="O23" i="16"/>
  <c r="Q22" i="16"/>
  <c r="O22" i="16"/>
  <c r="O18" i="16"/>
  <c r="Q17" i="16"/>
  <c r="O17" i="16"/>
  <c r="M16" i="16"/>
  <c r="K16" i="16"/>
  <c r="I16" i="16"/>
  <c r="I20" i="16" s="1"/>
  <c r="G16" i="16"/>
  <c r="G20" i="16" s="1"/>
  <c r="E16" i="16"/>
  <c r="Q14" i="16"/>
  <c r="O14" i="16"/>
  <c r="Q13" i="16"/>
  <c r="O13" i="16"/>
  <c r="AS28" i="3"/>
  <c r="AQ28" i="3"/>
  <c r="AM28" i="3"/>
  <c r="AK28" i="3"/>
  <c r="AI28" i="3"/>
  <c r="AW26" i="3"/>
  <c r="AU26" i="3"/>
  <c r="AO28" i="3"/>
  <c r="AW25" i="3"/>
  <c r="AU25" i="3"/>
  <c r="AW24" i="3"/>
  <c r="AW23" i="3"/>
  <c r="AU23" i="3"/>
  <c r="AS20" i="3"/>
  <c r="AQ20" i="3"/>
  <c r="AM20" i="3"/>
  <c r="AK20" i="3"/>
  <c r="AI20" i="3"/>
  <c r="AU18" i="3"/>
  <c r="AW18" i="3"/>
  <c r="AW17" i="3"/>
  <c r="AU17" i="3"/>
  <c r="AW16" i="3"/>
  <c r="AW15" i="3"/>
  <c r="AW14" i="3"/>
  <c r="AW13" i="3"/>
  <c r="AU13" i="3"/>
  <c r="AU20" i="3" l="1"/>
  <c r="J75" i="4"/>
  <c r="J87" i="4" s="1"/>
  <c r="J81" i="4"/>
  <c r="J78" i="4" s="1"/>
  <c r="J19" i="15" s="1"/>
  <c r="K20" i="16"/>
  <c r="AU28" i="3"/>
  <c r="Q16" i="16"/>
  <c r="K30" i="16"/>
  <c r="M20" i="16"/>
  <c r="Q18" i="16"/>
  <c r="AW20" i="3"/>
  <c r="AO20" i="3"/>
  <c r="AW28" i="3"/>
  <c r="O16" i="16"/>
  <c r="O20" i="16" s="1"/>
  <c r="E20" i="16"/>
  <c r="O25" i="16"/>
  <c r="O30" i="16" s="1"/>
  <c r="Q25" i="16"/>
  <c r="Q30" i="16" s="1"/>
  <c r="R19" i="15" l="1"/>
  <c r="R21" i="15" s="1"/>
  <c r="J84" i="4"/>
  <c r="J90" i="4" s="1"/>
  <c r="H78" i="4"/>
  <c r="Q20" i="16"/>
  <c r="L37" i="9"/>
  <c r="L31" i="9"/>
  <c r="J21" i="15" l="1"/>
  <c r="A36" i="11"/>
  <c r="A33" i="12" s="1"/>
  <c r="A50" i="13" s="1"/>
  <c r="A107" i="13" s="1"/>
  <c r="A160" i="13" s="1"/>
  <c r="L17" i="11"/>
  <c r="N17" i="11"/>
  <c r="F64" i="10"/>
  <c r="F63" i="10"/>
  <c r="A102" i="10" l="1"/>
  <c r="J16" i="10" l="1"/>
  <c r="F30" i="10"/>
  <c r="F17" i="10"/>
  <c r="J23" i="9" l="1"/>
  <c r="G7" i="14"/>
  <c r="G8" i="14"/>
  <c r="F4" i="14"/>
  <c r="G4" i="14" s="1"/>
  <c r="F9" i="14" l="1"/>
  <c r="F77" i="9"/>
  <c r="L77" i="9"/>
  <c r="J77" i="9"/>
  <c r="H77" i="9"/>
  <c r="L75" i="9"/>
  <c r="J75" i="9"/>
  <c r="H75" i="9"/>
  <c r="F75" i="9"/>
  <c r="L23" i="9"/>
  <c r="H23" i="9"/>
  <c r="F23" i="9"/>
  <c r="L21" i="9"/>
  <c r="J21" i="9"/>
  <c r="H21" i="9"/>
  <c r="F21" i="9"/>
  <c r="H82" i="10" l="1"/>
  <c r="H81" i="10"/>
  <c r="H67" i="10"/>
  <c r="H32" i="10"/>
  <c r="H10" i="10"/>
  <c r="X24" i="11" l="1"/>
  <c r="R24" i="11"/>
  <c r="R25" i="11"/>
  <c r="P24" i="11"/>
  <c r="P25" i="11"/>
  <c r="J25" i="11"/>
  <c r="L36" i="9"/>
  <c r="H36" i="9"/>
  <c r="M19" i="12" l="1"/>
  <c r="M20" i="12"/>
  <c r="M18" i="12"/>
  <c r="M14" i="12"/>
  <c r="M13" i="12"/>
  <c r="K19" i="12"/>
  <c r="K20" i="12"/>
  <c r="K18" i="12"/>
  <c r="K14" i="12"/>
  <c r="K13" i="12"/>
  <c r="I19" i="12"/>
  <c r="I20" i="12"/>
  <c r="I18" i="12"/>
  <c r="I14" i="12"/>
  <c r="I13" i="12"/>
  <c r="G19" i="12"/>
  <c r="G20" i="12"/>
  <c r="G18" i="12"/>
  <c r="G14" i="12"/>
  <c r="G13" i="12"/>
  <c r="E19" i="12"/>
  <c r="E20" i="12"/>
  <c r="E18" i="12"/>
  <c r="E14" i="12"/>
  <c r="E13" i="12"/>
  <c r="C19" i="12"/>
  <c r="C20" i="12"/>
  <c r="C18" i="12"/>
  <c r="C14" i="12"/>
  <c r="C13" i="12"/>
  <c r="P22" i="12"/>
  <c r="N22" i="12"/>
  <c r="L22" i="12"/>
  <c r="J22" i="12"/>
  <c r="H22" i="12"/>
  <c r="F22" i="12"/>
  <c r="P16" i="12"/>
  <c r="N16" i="12"/>
  <c r="L16" i="12"/>
  <c r="J16" i="12"/>
  <c r="H16" i="12"/>
  <c r="F16" i="12"/>
  <c r="X27" i="11"/>
  <c r="X25" i="11"/>
  <c r="X23" i="11"/>
  <c r="X20" i="11"/>
  <c r="X18" i="11"/>
  <c r="X17" i="11"/>
  <c r="X16" i="11"/>
  <c r="R27" i="11"/>
  <c r="R23" i="11"/>
  <c r="R20" i="11"/>
  <c r="R18" i="11"/>
  <c r="R17" i="11"/>
  <c r="R16" i="11"/>
  <c r="P27" i="11"/>
  <c r="P23" i="11"/>
  <c r="P20" i="11"/>
  <c r="P18" i="11"/>
  <c r="P17" i="11"/>
  <c r="P16" i="11"/>
  <c r="N27" i="11"/>
  <c r="N24" i="11"/>
  <c r="N25" i="11"/>
  <c r="N23" i="11"/>
  <c r="N20" i="11"/>
  <c r="N18" i="11"/>
  <c r="N16" i="11"/>
  <c r="L27" i="11"/>
  <c r="L24" i="11"/>
  <c r="L25" i="11"/>
  <c r="L23" i="11"/>
  <c r="L20" i="11"/>
  <c r="L18" i="11"/>
  <c r="L16" i="11"/>
  <c r="J27" i="11"/>
  <c r="J24" i="11"/>
  <c r="J23" i="11"/>
  <c r="J20" i="11"/>
  <c r="J17" i="11"/>
  <c r="J16" i="11"/>
  <c r="H27" i="11"/>
  <c r="H24" i="11"/>
  <c r="H25" i="11"/>
  <c r="H23" i="11"/>
  <c r="H20" i="11"/>
  <c r="H18" i="11"/>
  <c r="H17" i="11"/>
  <c r="H16" i="11"/>
  <c r="F27" i="11"/>
  <c r="F24" i="11"/>
  <c r="F25" i="11"/>
  <c r="F23" i="11"/>
  <c r="F20" i="11"/>
  <c r="F18" i="11"/>
  <c r="F17" i="11"/>
  <c r="F16" i="11"/>
  <c r="O20" i="12" l="1"/>
  <c r="O13" i="12"/>
  <c r="Q13" i="12" s="1"/>
  <c r="E22" i="12"/>
  <c r="O19" i="12"/>
  <c r="Q19" i="12" s="1"/>
  <c r="K16" i="12"/>
  <c r="G22" i="12"/>
  <c r="C16" i="12"/>
  <c r="C22" i="12"/>
  <c r="G16" i="12"/>
  <c r="K22" i="12"/>
  <c r="I22" i="12"/>
  <c r="M22" i="12"/>
  <c r="E16" i="12"/>
  <c r="I16" i="12"/>
  <c r="M16" i="12"/>
  <c r="T17" i="11"/>
  <c r="R28" i="11"/>
  <c r="J28" i="11"/>
  <c r="L28" i="11"/>
  <c r="X28" i="11"/>
  <c r="F21" i="11"/>
  <c r="H28" i="11"/>
  <c r="T18" i="11"/>
  <c r="N21" i="11"/>
  <c r="F28" i="11"/>
  <c r="N28" i="11"/>
  <c r="P21" i="11"/>
  <c r="R21" i="11"/>
  <c r="H21" i="11"/>
  <c r="L21" i="11"/>
  <c r="T20" i="11"/>
  <c r="P28" i="11"/>
  <c r="X21" i="11"/>
  <c r="O18" i="12"/>
  <c r="O14" i="12"/>
  <c r="O16" i="12" s="1"/>
  <c r="Q20" i="12"/>
  <c r="O22" i="12" l="1"/>
  <c r="Q18" i="12"/>
  <c r="Q22" i="12" s="1"/>
  <c r="Q14" i="12"/>
  <c r="Q16" i="12" s="1"/>
  <c r="L82" i="10" l="1"/>
  <c r="L81" i="10"/>
  <c r="J82" i="10"/>
  <c r="J81" i="10"/>
  <c r="H84" i="10"/>
  <c r="L75" i="10"/>
  <c r="L74" i="10"/>
  <c r="L67" i="10"/>
  <c r="L64" i="10"/>
  <c r="L63" i="10"/>
  <c r="J75" i="10"/>
  <c r="J74" i="10"/>
  <c r="J67" i="10"/>
  <c r="J64" i="10"/>
  <c r="J63" i="10"/>
  <c r="H75" i="10"/>
  <c r="H74" i="10"/>
  <c r="H64" i="10"/>
  <c r="H63" i="10"/>
  <c r="L38" i="10"/>
  <c r="L35" i="10"/>
  <c r="L34" i="10"/>
  <c r="L33" i="10"/>
  <c r="L32" i="10"/>
  <c r="L31" i="10"/>
  <c r="L30" i="10"/>
  <c r="L29" i="10"/>
  <c r="L28" i="10"/>
  <c r="L27" i="10"/>
  <c r="L26" i="10"/>
  <c r="L17" i="10"/>
  <c r="L16" i="10"/>
  <c r="L11" i="10"/>
  <c r="L10" i="10"/>
  <c r="J38" i="10"/>
  <c r="J35" i="10"/>
  <c r="J34" i="10"/>
  <c r="J33" i="10"/>
  <c r="J32" i="10"/>
  <c r="J31" i="10"/>
  <c r="J30" i="10"/>
  <c r="J29" i="10"/>
  <c r="J28" i="10"/>
  <c r="J27" i="10"/>
  <c r="J26" i="10"/>
  <c r="J17" i="10"/>
  <c r="J19" i="10" s="1"/>
  <c r="J11" i="10"/>
  <c r="J10" i="10"/>
  <c r="H38" i="10"/>
  <c r="H35" i="10"/>
  <c r="H34" i="10"/>
  <c r="H33" i="10"/>
  <c r="H31" i="10"/>
  <c r="H30" i="10"/>
  <c r="H29" i="10"/>
  <c r="H28" i="10"/>
  <c r="H27" i="10"/>
  <c r="H26" i="10"/>
  <c r="H17" i="10"/>
  <c r="H16" i="10"/>
  <c r="H11" i="10"/>
  <c r="H13" i="10" s="1"/>
  <c r="D27" i="11"/>
  <c r="V27" i="11" s="1"/>
  <c r="Z27" i="11" s="1"/>
  <c r="D24" i="11"/>
  <c r="D25" i="11"/>
  <c r="D23" i="11"/>
  <c r="D20" i="11"/>
  <c r="V20" i="11" s="1"/>
  <c r="Z20" i="11" s="1"/>
  <c r="D18" i="11"/>
  <c r="D17" i="11"/>
  <c r="V17" i="11" s="1"/>
  <c r="Z17" i="11" s="1"/>
  <c r="D16" i="11"/>
  <c r="Y28" i="11"/>
  <c r="W28" i="11"/>
  <c r="U28" i="11"/>
  <c r="S28" i="11"/>
  <c r="Q28" i="11"/>
  <c r="O28" i="11"/>
  <c r="M28" i="11"/>
  <c r="K28" i="11"/>
  <c r="I28" i="11"/>
  <c r="G28" i="11"/>
  <c r="E28" i="11"/>
  <c r="T24" i="11"/>
  <c r="T25" i="11"/>
  <c r="T23" i="11"/>
  <c r="T16" i="11"/>
  <c r="T21" i="11" s="1"/>
  <c r="A3" i="11"/>
  <c r="F82" i="10"/>
  <c r="F81" i="10"/>
  <c r="F75" i="10"/>
  <c r="F74" i="10"/>
  <c r="F67" i="10"/>
  <c r="F69" i="10" s="1"/>
  <c r="F38" i="10"/>
  <c r="F35" i="10"/>
  <c r="F34" i="10"/>
  <c r="F33" i="10"/>
  <c r="F32" i="10"/>
  <c r="F31" i="10"/>
  <c r="F29" i="10"/>
  <c r="F28" i="10"/>
  <c r="F27" i="10"/>
  <c r="F26" i="10"/>
  <c r="F16" i="10"/>
  <c r="F19" i="10" s="1"/>
  <c r="F11" i="10"/>
  <c r="F10" i="10"/>
  <c r="K21" i="10"/>
  <c r="K37" i="10" s="1"/>
  <c r="G21" i="10"/>
  <c r="G37" i="10" s="1"/>
  <c r="I21" i="10"/>
  <c r="I37" i="10" s="1"/>
  <c r="L134" i="9"/>
  <c r="L131" i="9"/>
  <c r="L130" i="9"/>
  <c r="L129" i="9"/>
  <c r="L127" i="9"/>
  <c r="L126" i="9"/>
  <c r="L122" i="9"/>
  <c r="J134" i="9"/>
  <c r="J131" i="9"/>
  <c r="J130" i="9"/>
  <c r="J129" i="9"/>
  <c r="J127" i="9"/>
  <c r="J126" i="9"/>
  <c r="J122" i="9"/>
  <c r="H134" i="9"/>
  <c r="H131" i="9"/>
  <c r="H130" i="9"/>
  <c r="H129" i="9"/>
  <c r="H127" i="9"/>
  <c r="H126" i="9"/>
  <c r="H122" i="9"/>
  <c r="L90" i="9"/>
  <c r="L89" i="9"/>
  <c r="L88" i="9"/>
  <c r="L87" i="9"/>
  <c r="L86" i="9"/>
  <c r="L85" i="9"/>
  <c r="L84" i="9"/>
  <c r="L83" i="9"/>
  <c r="L74" i="9"/>
  <c r="L73" i="9"/>
  <c r="L71" i="9"/>
  <c r="L69" i="9"/>
  <c r="L68" i="9"/>
  <c r="L67" i="9"/>
  <c r="J90" i="9"/>
  <c r="J89" i="9"/>
  <c r="J88" i="9"/>
  <c r="J87" i="9"/>
  <c r="J86" i="9"/>
  <c r="J85" i="9"/>
  <c r="J84" i="9"/>
  <c r="J83" i="9"/>
  <c r="J74" i="9"/>
  <c r="J73" i="9"/>
  <c r="J71" i="9"/>
  <c r="J69" i="9"/>
  <c r="J68" i="9"/>
  <c r="J67" i="9"/>
  <c r="H90" i="9"/>
  <c r="H89" i="9"/>
  <c r="H88" i="9"/>
  <c r="H87" i="9"/>
  <c r="H86" i="9"/>
  <c r="H85" i="9"/>
  <c r="H84" i="9"/>
  <c r="H83" i="9"/>
  <c r="H74" i="9"/>
  <c r="H73" i="9"/>
  <c r="H71" i="9"/>
  <c r="H69" i="9"/>
  <c r="H68" i="9"/>
  <c r="H67" i="9"/>
  <c r="L35" i="9"/>
  <c r="L34" i="9"/>
  <c r="L33" i="9"/>
  <c r="L32" i="9"/>
  <c r="L30" i="9"/>
  <c r="L29" i="9"/>
  <c r="L20" i="9"/>
  <c r="L19" i="9"/>
  <c r="L18" i="9"/>
  <c r="L16" i="9"/>
  <c r="L15" i="9"/>
  <c r="J37" i="9"/>
  <c r="J36" i="9"/>
  <c r="J35" i="9"/>
  <c r="J34" i="9"/>
  <c r="J33" i="9"/>
  <c r="J32" i="9"/>
  <c r="J31" i="9"/>
  <c r="J30" i="9"/>
  <c r="J29" i="9"/>
  <c r="J20" i="9"/>
  <c r="J19" i="9"/>
  <c r="J18" i="9"/>
  <c r="J16" i="9"/>
  <c r="J15" i="9"/>
  <c r="H37" i="9"/>
  <c r="H35" i="9"/>
  <c r="H34" i="9"/>
  <c r="H33" i="9"/>
  <c r="H32" i="9"/>
  <c r="H31" i="9"/>
  <c r="H30" i="9"/>
  <c r="H29" i="9"/>
  <c r="H20" i="9"/>
  <c r="H19" i="9"/>
  <c r="H18" i="9"/>
  <c r="H16" i="9"/>
  <c r="H15" i="9"/>
  <c r="F134" i="9"/>
  <c r="F131" i="9"/>
  <c r="F130" i="9"/>
  <c r="F129" i="9"/>
  <c r="F127" i="9"/>
  <c r="F126" i="9"/>
  <c r="F122" i="9"/>
  <c r="F90" i="9"/>
  <c r="F89" i="9"/>
  <c r="F88" i="9"/>
  <c r="F87" i="9"/>
  <c r="F86" i="9"/>
  <c r="F85" i="9"/>
  <c r="F84" i="9"/>
  <c r="F83" i="9"/>
  <c r="F74" i="9"/>
  <c r="F73" i="9"/>
  <c r="F71" i="9"/>
  <c r="F69" i="9"/>
  <c r="F68" i="9"/>
  <c r="F67" i="9"/>
  <c r="F35" i="9"/>
  <c r="F34" i="9"/>
  <c r="F33" i="9"/>
  <c r="F32" i="9"/>
  <c r="F31" i="9"/>
  <c r="F30" i="9"/>
  <c r="F29" i="9"/>
  <c r="F20" i="9"/>
  <c r="F19" i="9"/>
  <c r="F18" i="9"/>
  <c r="F16" i="9"/>
  <c r="F15" i="9"/>
  <c r="A105" i="9"/>
  <c r="A157" i="9" s="1"/>
  <c r="K92" i="9"/>
  <c r="I92" i="9"/>
  <c r="G92" i="9"/>
  <c r="A48" i="4"/>
  <c r="A95" i="4" l="1"/>
  <c r="A37" i="17"/>
  <c r="H92" i="9"/>
  <c r="J92" i="9"/>
  <c r="F84" i="10"/>
  <c r="L39" i="9"/>
  <c r="L84" i="10"/>
  <c r="F77" i="10"/>
  <c r="H77" i="10"/>
  <c r="L69" i="10"/>
  <c r="L77" i="10"/>
  <c r="J13" i="10"/>
  <c r="J21" i="10" s="1"/>
  <c r="J37" i="10" s="1"/>
  <c r="J40" i="10" s="1"/>
  <c r="L19" i="10"/>
  <c r="H69" i="10"/>
  <c r="J69" i="10"/>
  <c r="J77" i="10"/>
  <c r="H19" i="10"/>
  <c r="H21" i="10" s="1"/>
  <c r="H37" i="10" s="1"/>
  <c r="H40" i="10" s="1"/>
  <c r="F13" i="10"/>
  <c r="F21" i="10" s="1"/>
  <c r="F37" i="10" s="1"/>
  <c r="F40" i="10" s="1"/>
  <c r="F71" i="10" s="1"/>
  <c r="L13" i="10"/>
  <c r="J84" i="10"/>
  <c r="V25" i="11"/>
  <c r="Z25" i="11" s="1"/>
  <c r="V24" i="11"/>
  <c r="Z24" i="11" s="1"/>
  <c r="H133" i="9"/>
  <c r="H136" i="9" s="1"/>
  <c r="J25" i="9"/>
  <c r="L25" i="9"/>
  <c r="F39" i="9"/>
  <c r="H25" i="9"/>
  <c r="L133" i="9"/>
  <c r="L136" i="9" s="1"/>
  <c r="F133" i="9"/>
  <c r="F136" i="9" s="1"/>
  <c r="F92" i="9"/>
  <c r="J39" i="9"/>
  <c r="H79" i="9"/>
  <c r="J79" i="9"/>
  <c r="L79" i="9"/>
  <c r="L92" i="9"/>
  <c r="J133" i="9"/>
  <c r="J136" i="9" s="1"/>
  <c r="D28" i="11"/>
  <c r="D21" i="11"/>
  <c r="T28" i="11"/>
  <c r="V16" i="11"/>
  <c r="V23" i="11"/>
  <c r="H39" i="9"/>
  <c r="F79" i="9"/>
  <c r="F25" i="9"/>
  <c r="A106" i="8"/>
  <c r="A159" i="8" s="1"/>
  <c r="J71" i="10" l="1"/>
  <c r="L21" i="10"/>
  <c r="L37" i="10" s="1"/>
  <c r="L40" i="10" s="1"/>
  <c r="L71" i="10" s="1"/>
  <c r="H71" i="10"/>
  <c r="J94" i="9"/>
  <c r="J138" i="9" s="1"/>
  <c r="J41" i="9"/>
  <c r="L94" i="9"/>
  <c r="L138" i="9" s="1"/>
  <c r="F41" i="9"/>
  <c r="L41" i="9"/>
  <c r="H94" i="9"/>
  <c r="H138" i="9" s="1"/>
  <c r="F94" i="9"/>
  <c r="F138" i="9" s="1"/>
  <c r="H41" i="9"/>
  <c r="Z16" i="11"/>
  <c r="V28" i="11"/>
  <c r="Z23" i="11"/>
  <c r="Z28" i="11" s="1"/>
  <c r="J18" i="11" l="1"/>
  <c r="J21" i="11" l="1"/>
  <c r="V18" i="11"/>
  <c r="J210" i="6"/>
  <c r="J213" i="6" s="1"/>
  <c r="F210" i="6"/>
  <c r="F213" i="6" s="1"/>
  <c r="J171" i="6"/>
  <c r="F171" i="6"/>
  <c r="J130" i="6"/>
  <c r="F130" i="6"/>
  <c r="J82" i="6"/>
  <c r="F82" i="6"/>
  <c r="J31" i="6"/>
  <c r="F31" i="6"/>
  <c r="A91" i="6"/>
  <c r="A137" i="6" s="1"/>
  <c r="A4" i="3"/>
  <c r="F84" i="6" l="1"/>
  <c r="F173" i="6"/>
  <c r="J84" i="6"/>
  <c r="J173" i="6"/>
  <c r="J215" i="6" s="1"/>
  <c r="Z18" i="11"/>
  <c r="Z21" i="11" s="1"/>
  <c r="V21" i="11"/>
  <c r="A4" i="2"/>
  <c r="A3" i="12"/>
  <c r="A40" i="3"/>
  <c r="A184" i="6"/>
  <c r="A231" i="6"/>
  <c r="F215" i="6"/>
  <c r="A51" i="5" l="1"/>
  <c r="A109" i="5" s="1"/>
  <c r="A165" i="5" s="1"/>
  <c r="A34" i="2"/>
  <c r="V25" i="17" l="1"/>
  <c r="F85" i="4"/>
  <c r="F84" i="4" l="1"/>
  <c r="F90" i="4" s="1"/>
  <c r="F78" i="4"/>
  <c r="J23" i="17" l="1"/>
  <c r="J25" i="17" s="1"/>
  <c r="T23" i="17" l="1"/>
  <c r="T25" i="17" s="1"/>
  <c r="X23" i="17" l="1"/>
  <c r="X25" i="17" s="1"/>
</calcChain>
</file>

<file path=xl/comments1.xml><?xml version="1.0" encoding="utf-8"?>
<comments xmlns="http://schemas.openxmlformats.org/spreadsheetml/2006/main">
  <authors>
    <author>titiwan</author>
  </authors>
  <commentList>
    <comment ref="H7" authorId="0" shapeId="0">
      <text>
        <r>
          <rPr>
            <b/>
            <sz val="9"/>
            <color indexed="81"/>
            <rFont val="Tahoma"/>
            <family val="2"/>
          </rPr>
          <t>titiwan:</t>
        </r>
        <r>
          <rPr>
            <sz val="9"/>
            <color indexed="81"/>
            <rFont val="Tahoma"/>
            <family val="2"/>
          </rPr>
          <t xml:space="preserve">
Q1/16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titiwan:</t>
        </r>
        <r>
          <rPr>
            <sz val="9"/>
            <color indexed="81"/>
            <rFont val="Tahoma"/>
            <family val="2"/>
          </rPr>
          <t xml:space="preserve">
Q1/16</t>
        </r>
      </text>
    </comment>
    <comment ref="H55" authorId="0" shapeId="0">
      <text>
        <r>
          <rPr>
            <b/>
            <sz val="9"/>
            <color indexed="81"/>
            <rFont val="Tahoma"/>
            <family val="2"/>
          </rPr>
          <t>titiwan:</t>
        </r>
        <r>
          <rPr>
            <sz val="9"/>
            <color indexed="81"/>
            <rFont val="Tahoma"/>
            <family val="2"/>
          </rPr>
          <t xml:space="preserve">
Q1/16</t>
        </r>
      </text>
    </comment>
    <comment ref="L55" authorId="0" shapeId="0">
      <text>
        <r>
          <rPr>
            <b/>
            <sz val="9"/>
            <color indexed="81"/>
            <rFont val="Tahoma"/>
            <family val="2"/>
          </rPr>
          <t>titiwan:</t>
        </r>
        <r>
          <rPr>
            <sz val="9"/>
            <color indexed="81"/>
            <rFont val="Tahoma"/>
            <family val="2"/>
          </rPr>
          <t xml:space="preserve">
Q1/16</t>
        </r>
      </text>
    </comment>
  </commentList>
</comments>
</file>

<file path=xl/sharedStrings.xml><?xml version="1.0" encoding="utf-8"?>
<sst xmlns="http://schemas.openxmlformats.org/spreadsheetml/2006/main" count="1606" uniqueCount="570">
  <si>
    <t>บริษัท เหมราชพัฒนาที่ดิน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</si>
  <si>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</si>
  <si>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</si>
  <si>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งบการเงินเฉพาะบริษัท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</si>
  <si>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</si>
  <si>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</si>
  <si>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</si>
  <si>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</si>
  <si>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กิจการที่เกี่ยวข้องกัน</t>
  </si>
  <si>
    <t>กิจการอื่น</t>
  </si>
  <si>
    <t>ลูกหนี้อื่น</t>
  </si>
  <si>
    <t>มูลค่างานที่เสร็จแต่ยังไม่ได้เรียกเก็บ</t>
  </si>
  <si>
    <t>ค่าใช้จ่ายจ่ายล่วงหน้า</t>
  </si>
  <si>
    <t>อื่นๆ</t>
  </si>
  <si>
    <t>สินค้าคงเหลือ</t>
  </si>
  <si>
    <t>สินทรัพย์หมุนเวียนอื่น</t>
  </si>
  <si>
    <t>ลูกหนี้กรมสรรพากร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</si>
  <si>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</si>
  <si>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</si>
  <si>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</si>
  <si>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อสังหาริมทรัพย์เพื่อการลงทุน สุทธิ</t>
  </si>
  <si>
    <t>สินทรัพย์ให้เช่า สุทธิ</t>
  </si>
  <si>
    <t>ที่ดิน  อาคารและอุปกรณ์ สุทธิ</t>
  </si>
  <si>
    <t>สินทรัพย์ไม่มีตัวตน</t>
  </si>
  <si>
    <t>กองทุนจม สุทธิ</t>
  </si>
  <si>
    <t>เงินจ่ายล่วงหน้าค่าสิทธิ</t>
  </si>
  <si>
    <t>อื่น ๆ</t>
  </si>
  <si>
    <t>สินทรัพย์ไม่หมุนเวียนอื่น</t>
  </si>
  <si>
    <t xml:space="preserve">อื่น ๆ 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</si>
  <si>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</si>
  <si>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</si>
  <si>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</si>
  <si>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</si>
  <si>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เจ้าหนี้อื่น</t>
  </si>
  <si>
    <t>เงินรับล่วงหน้าและรายได้รับล่วงหน้า</t>
  </si>
  <si>
    <t>ดอกเบี้ยค้างจ่าย</t>
  </si>
  <si>
    <t>ค่าใช้จ่ายค้างจ่าย</t>
  </si>
  <si>
    <t>หุ้นกู้</t>
  </si>
  <si>
    <t>เงินกู้ยืมระยะยาว</t>
  </si>
  <si>
    <t>ภาษีเงินได้นิติบุคคลค้างจ่าย</t>
  </si>
  <si>
    <t>หนี้สินหมุนเวียนอื่น</t>
  </si>
  <si>
    <t>เจ้าหนี้กรมสรรพากร</t>
  </si>
  <si>
    <t>เงินปันผลค้างจ่าย</t>
  </si>
  <si>
    <t>หุ้นกู้ สุทธิ</t>
  </si>
  <si>
    <t>เงินกู้ยืมระยะยาว สุทธิ</t>
  </si>
  <si>
    <t>ภาระผูกพันผลประโยชน์พนักงาน</t>
  </si>
  <si>
    <t>หนี้สินไม่หมุนเวียนอื่น</t>
  </si>
  <si>
    <t>เงินประกันผลงานก่อสร้าง</t>
  </si>
  <si>
    <t>เงินมัดจำการเช่าและค้ำประกันรับ</t>
  </si>
  <si>
    <t>รายได้ค่าสิทธิการเช่ารอตัดบัญชี สุทธิ</t>
  </si>
  <si>
    <t>ส่วนของผู้ถือหุ้น</t>
  </si>
  <si>
    <t>ทุนจดทะเบียน</t>
  </si>
  <si>
    <t>ทุนที่ออกและชำระแล้ว</t>
  </si>
  <si>
    <t>กำไรสะสม</t>
  </si>
  <si>
    <t>จัดสรรแล้วเป็นทุนสำรองตามกฎหมาย</t>
  </si>
  <si>
    <t>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</si>
  <si>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</si>
  <si>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</si>
  <si>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รวมหนี้สินและส่วนของผู้ถือหุ้น</t>
  </si>
  <si>
    <t xml:space="preserve"> </t>
  </si>
  <si>
    <t>รายได้จากการขายอสังหาริมทรัพย์</t>
  </si>
  <si>
    <t>ต้นทุนขายและให้บริการ</t>
  </si>
  <si>
    <t>ต้นทุนขายอสังหาริมทรัพย์</t>
  </si>
  <si>
    <t>รวมต้นทุนขายและให้บริการ</t>
  </si>
  <si>
    <t>กำไรขั้นต้น</t>
  </si>
  <si>
    <t>รายได้อื่น</t>
  </si>
  <si>
    <t>ดอกเบี้ยรับ</t>
  </si>
  <si>
    <t>รายได้ค่าบริหารงานและค่านายหน้า</t>
  </si>
  <si>
    <t>รายได้เงินปันผล</t>
  </si>
  <si>
    <t>กำไรจากอัตราแลกเปลี่ยน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</si>
  <si>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</si>
  <si>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</si>
  <si>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</si>
  <si>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</si>
  <si>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</si>
  <si>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กำไรขาดทุนเบ็ดเสร็จอื่น</t>
  </si>
  <si>
    <t>การแบ่งปันกำไรเบ็ดเสร็จรวม</t>
  </si>
  <si>
    <t>งบกระแสเงินสด</t>
  </si>
  <si>
    <t>กระแสเงินสดจากกิจกรรมดำเนินงาน :</t>
  </si>
  <si>
    <t>รายการปรับปรุง</t>
  </si>
  <si>
    <t>ค่าเสื่อมราคาของสินทรัพย์</t>
  </si>
  <si>
    <t>ค่าใช้จ่ายผลประโยชน์พนักงาน</t>
  </si>
  <si>
    <t>สำรองค่าซ่อมแซม</t>
  </si>
  <si>
    <t>รายได้ค่าสิทธิการเช่าตัดบัญชี - อื่น ๆ</t>
  </si>
  <si>
    <t xml:space="preserve">สินทรัพย์ดำเนินงานลดลง (เพิ่มขึ้น) </t>
  </si>
  <si>
    <t>ลูกหนี้การค้า - กิจการที่เกี่ยวข้องกัน</t>
  </si>
  <si>
    <t>ลูกหนี้การค้า - กิจการอื่น</t>
  </si>
  <si>
    <t>ต้นทุนโครงการพัฒนาอสังหาริมทรัพย์</t>
  </si>
  <si>
    <t xml:space="preserve">หนี้สินดำเนินงานเพิ่มขึ้น (ลดลง) </t>
  </si>
  <si>
    <t>เจ้าหนี้การค้า - กิจการที่เกี่ยวข้องกัน</t>
  </si>
  <si>
    <t>เจ้าหนี้การค้า - กิจการอื่น</t>
  </si>
  <si>
    <t xml:space="preserve">เงินสดได้มาจาก(ใช้ไปใน)กิจกรรมดำเนินงาน </t>
  </si>
  <si>
    <t>จ่ายต้นทุนทางการเงิน</t>
  </si>
  <si>
    <t xml:space="preserve">เงินสดสุทธิได้มาจาก(ใช้ไปใน)กิจกรรมดำเนินงาน </t>
  </si>
  <si>
    <t>กระแสเงินสดจากกิจกรรมลงทุน :</t>
  </si>
  <si>
    <t>เงินลงทุนในบริษัทร่วมเพิ่มขึ้น</t>
  </si>
  <si>
    <t>เงินปันผลรับจากบริษัทร่วม</t>
  </si>
  <si>
    <t>เงินปันผลรับจากบริษัทย่อย</t>
  </si>
  <si>
    <t>เงินปันผลรับจากบริษัทอื่น</t>
  </si>
  <si>
    <t>เงินฝากที่ติดภาระผูกพันลดลง</t>
  </si>
  <si>
    <t>เงินสดรับจากการขายอาคารและอุปกรณ์</t>
  </si>
  <si>
    <t>เงินสดสุทธิได้มาจาก(ใช้ไปใน)กิจกรรมลงทุน</t>
  </si>
  <si>
    <t xml:space="preserve">กระแสเงินสดจากกิจกรรมจัดหาเงิน : </t>
  </si>
  <si>
    <t>หุ้นกู้เพิ่มขึ้น</t>
  </si>
  <si>
    <t>เงินปันผลจ่าย</t>
  </si>
  <si>
    <t>เงินปันผลจ่ายส่วนที่เป็นของส่วนได้เสียที่ไม่มีอำนาจควบคุม</t>
  </si>
  <si>
    <t>เงินสดสุทธิได้มาจาก (ใช้ไปใน) กิจกรรมจัดหาเงิน</t>
  </si>
  <si>
    <t>ผลต่างจากการแปลงค่างบการเงิน</t>
  </si>
  <si>
    <t>เงินสดและรายการเทียบเท่าเงินสดเพิ่มขึ้น (ลดลง) สุทธิ</t>
  </si>
  <si>
    <t>กิจกรรมดำเนินงาน กิจกรรมลงทุนและกิจกรรมจัดหาเงินที่ไม่กระทบเงินสด</t>
  </si>
  <si>
    <t>การโอนทรัพย์สินระหว่างต้นทุนการพัฒนาอสังหาริมทรัพย์และ อสังหาริมทรัพย์เพื่อการลงทุน</t>
  </si>
  <si>
    <t>ต้นทุนการพัฒนาอสังหาริมทรัพย์ลดลง</t>
  </si>
  <si>
    <t>อสังหาริมทรัพย์เพื่อการลงทุนเพิ่มขึ้น</t>
  </si>
  <si>
    <t>การซิ้ออสังหาริมทรัพย์เพื่อการลงทุน</t>
  </si>
  <si>
    <t>เจ้าหนี้การค้า - กิจการที่เกี่ยวข้องกันเพิ่มขึ้น</t>
  </si>
  <si>
    <t>รวมองค์</t>
  </si>
  <si>
    <t>ทุนเรือนหุ้นที่ออก</t>
  </si>
  <si>
    <t>จัดสรรแล้วเป็น</t>
  </si>
  <si>
    <t>ประกอบอื่นของ</t>
  </si>
  <si>
    <t>รวม</t>
  </si>
  <si>
    <t>และชำระแล้ว</t>
  </si>
  <si>
    <t>มูลค่าหุ้นสามัญ สุทธิ</t>
  </si>
  <si>
    <t>ทุนสำรองตามกฎหมาย</t>
  </si>
  <si>
    <t>เงินลงทุนเผื่อขาย</t>
  </si>
  <si>
    <t>ส่วนของผู้ถือหุ้นบริษัทใหญ่</t>
  </si>
  <si>
    <t>การแปลงค่า</t>
  </si>
  <si>
    <t>รวมส่วนของผู้ถือหุ้น</t>
  </si>
  <si>
    <t>งบการเงิน</t>
  </si>
  <si>
    <t>บริษัทใหญ่</t>
  </si>
  <si>
    <t>(ตรวจสอบแล้ว)</t>
  </si>
  <si>
    <t>สินทรัพย์ภาษีเงินได้รอตัดบัญชี</t>
  </si>
  <si>
    <t>หนี้สินภาษีเงินได้รอตัดบัญชี</t>
  </si>
  <si>
    <t>ค่าเผื่อหนี้สงสัยจะสูญ</t>
  </si>
  <si>
    <t>ส่วนเกินมูลค่าหุ้นสามัญ สุทธิ</t>
  </si>
  <si>
    <t>ส่วนแบ่งกำไรจากเงินลงทุนในบริษัทร่วม</t>
  </si>
  <si>
    <t>กำไรก่อนค่าใช้จ่ายภาษีเงินได้</t>
  </si>
  <si>
    <t>ภาษีเงินได้นิติบุคคล (จ่าย) ได้รับคืน</t>
  </si>
  <si>
    <t>ค่าตัดจำหน่ายสิทธิการเช่าตัดบัญชี</t>
  </si>
  <si>
    <t>ค่าตัดจำหน่ายสิทธิในการลงทุนในบริษัทร่วม</t>
  </si>
  <si>
    <t>เงินกู้ยืมระยะสั้นจากบุคคลอื่นเพิ่มขึ้น</t>
  </si>
  <si>
    <t>เงินกู้ยืมระยะสั้นจากสถาบันการเงิน</t>
  </si>
  <si>
    <t>งบแสดงการเปลี่ยนแปลงส่วนของผู้ถือหุ้น</t>
  </si>
  <si>
    <t>เงินให้กู้ยืมระยะสั้นแก่กิจการที่เกี่ยวข้องกันเพิ่มขึ้น</t>
  </si>
  <si>
    <t xml:space="preserve"> เจ้าหนี้กรมสรรพากร</t>
  </si>
  <si>
    <t>ค่าใช้จ่ายในการรับประกันรายได้ค่าเช่าขั้นต่ำ</t>
  </si>
  <si>
    <t>13</t>
  </si>
  <si>
    <t>กำไรจากการขายทรัพย์สินและสัญญาเช่าระยะยาว</t>
  </si>
  <si>
    <t>เงินสดรับจากการขายเงินลงทุนในบริษัทร่วม</t>
  </si>
  <si>
    <t>โอนไปกำไรสะสม</t>
  </si>
  <si>
    <t>เจ้าหนี้ประมาณการค่าพัฒนา</t>
  </si>
  <si>
    <t>ค่าเช่ารับล่วงหน้า</t>
  </si>
  <si>
    <t>เงินกู้ยืมระยะสั้นจากกิจการที่เกี่ยวข้องกันลดลง</t>
  </si>
  <si>
    <t>กำไรจากการขายเงินลงทุนในบริษัทร่วม</t>
  </si>
  <si>
    <t>หมายเหตุประกอบงบการเงินระหว่างกาลถือเป็นส่วนหนึ่งของงบการเงินระหว่างกาลนี้</t>
  </si>
  <si>
    <t>สำหรับโครงการผลประโยชน์พนักงาน</t>
  </si>
  <si>
    <t>ผลขาดทุนจากการประมาณการ</t>
  </si>
  <si>
    <t>ตามหลักคณิตศาสตร์ประกันภัย</t>
  </si>
  <si>
    <t>เงินเบิกเกินบัญชีและกู้ยืมระยะสั้นจากสถาบันการเงินลดลง</t>
  </si>
  <si>
    <t>เงินสดจ่ายจากการค้ำประกันรายได้</t>
  </si>
  <si>
    <t>กำไรสำหรับงวด</t>
  </si>
  <si>
    <t>กำไรเบ็ดเสร็จรวมสำหรับงวด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</si>
  <si>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</si>
  <si>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</si>
  <si>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ค่าใช้จ่ายภาษีเงินได้</t>
  </si>
  <si>
    <t>เงินกู้ยืมระยะยาวจากกิจการที่เกี่ยวข้องกันลดลง</t>
  </si>
  <si>
    <t>กำไร(ขาดทุน)เบ็ดเสร็จรวมสำหรับงวด</t>
  </si>
  <si>
    <t xml:space="preserve">ส่วนเกิน </t>
  </si>
  <si>
    <t>เบ็ดเสร็จอื่น</t>
  </si>
  <si>
    <t>ในบริษัทร่วม</t>
  </si>
  <si>
    <t>เงินสดจ่ายเข้ากองทุนจม</t>
  </si>
  <si>
    <t>ค่าเช่ารับล่วงหน้าตัดบัญชี - กิจการที่เกี่ยวข้องกัน</t>
  </si>
  <si>
    <t>เงินกู้ยืมระยะยาวลดลง</t>
  </si>
  <si>
    <t>พันบาท</t>
  </si>
  <si>
    <t>ข้อมูลทางการเงินรวม</t>
  </si>
  <si>
    <t>ข้อมูลทางการเงินเฉพาะบริษัท</t>
  </si>
  <si>
    <t>พ.ศ. 2557</t>
  </si>
  <si>
    <t>สำหรับงวดสามเดือนสิ้นสุดวันที่ 31 มีนาคม พ.ศ. 2558</t>
  </si>
  <si>
    <t>ผลต่างของอัตราแลกเปลี่ยนจาก</t>
  </si>
  <si>
    <t xml:space="preserve">   </t>
  </si>
  <si>
    <t>การแปลงค่างบการเงิน</t>
  </si>
  <si>
    <t>ผลขาดทุนจากการประมาณการตาม</t>
  </si>
  <si>
    <t>โครงการผลประโยชน์พนักงาน</t>
  </si>
  <si>
    <t>หลักคณิตศาสตร์ประกันภัยสำหรับ</t>
  </si>
  <si>
    <t>พ.ศ. 2558</t>
  </si>
  <si>
    <t>การประมาณการ</t>
  </si>
  <si>
    <t>ผลขาดทุนจาก</t>
  </si>
  <si>
    <t>ตามหลักคณิตศาสตร์</t>
  </si>
  <si>
    <t>ผลประโยชน์พนักงาน</t>
  </si>
  <si>
    <t>ประกันภัยสำหรับโครงการ</t>
  </si>
  <si>
    <t>ตามกฎหมาย</t>
  </si>
  <si>
    <t>จัดสรรแล้ว</t>
  </si>
  <si>
    <t>เป็นทุนสำรอง</t>
  </si>
  <si>
    <t>ทุนเรือนหุ้น</t>
  </si>
  <si>
    <t>ชำระแล้ว</t>
  </si>
  <si>
    <t>ที่ออกและ</t>
  </si>
  <si>
    <t>ส่วนเกิน</t>
  </si>
  <si>
    <t>เงินปันผลที่บริษัทย่อยจ่ายให้ส่วนได้เสีย</t>
  </si>
  <si>
    <t>ที่ไม่มีอำนาจควบคุม</t>
  </si>
  <si>
    <t>ยอดคงเหลือ ณ วันที่ 1 มกราคม พ.ศ. 2557</t>
  </si>
  <si>
    <t>ยอดคงเหลือ ณ วันที่ 31 มีนาคม พ.ศ. 2557</t>
  </si>
  <si>
    <t>ยอดคงเหลือ ณ วันที่ 1 มกราคม พ.ศ. 2558</t>
  </si>
  <si>
    <t>ยอดคงเหลือ ณ วันที่ 31 มีนาคม พ.ศ. 2558</t>
  </si>
  <si>
    <t>เงินกู้ยืมระยะสั้นจากบุคคลอื่น</t>
  </si>
  <si>
    <t>รวมสินทรัพย์หมุนเวียน</t>
  </si>
  <si>
    <t>(ยังไม่ได้ตรวจสอบ)</t>
  </si>
  <si>
    <t>31 มีนาคม</t>
  </si>
  <si>
    <t>31 ธันวาคม</t>
  </si>
  <si>
    <t>รวมสินทรัพย์ไม่หมุนเวียน</t>
  </si>
  <si>
    <t>กรรมการ  _______________________________________     กรรมการ  _______________________________________</t>
  </si>
  <si>
    <t>รวมหนี้สินหมุนเวียน</t>
  </si>
  <si>
    <t>รวมหนี้สินไม่หมุนเวียน</t>
  </si>
  <si>
    <t>รวมหนี้สิน</t>
  </si>
  <si>
    <t>รวมส่วนของผู้ถือหุ้นบริษัทใหญ่</t>
  </si>
  <si>
    <r>
      <t xml:space="preserve">สินทรัพย์ </t>
    </r>
    <r>
      <rPr>
        <sz val="12"/>
        <rFont val="Angsana New"/>
        <family val="1"/>
      </rPr>
      <t>(ต่อ)</t>
    </r>
  </si>
  <si>
    <r>
      <t>หนี้สินและส่วนของผู้ถือหุ้น</t>
    </r>
    <r>
      <rPr>
        <sz val="12"/>
        <rFont val="Angsana New"/>
        <family val="1"/>
      </rPr>
      <t xml:space="preserve"> (ต่อ)</t>
    </r>
  </si>
  <si>
    <t>เงินให้กู้ยืมระยะสั้นแก่กิจการ</t>
  </si>
  <si>
    <t>ต้นทุนโครงการพัฒนา</t>
  </si>
  <si>
    <t>เงินลงทุนเผื่อขาย - หลักทรัพย์</t>
  </si>
  <si>
    <t>ในความต้องการของตลาด สุทธิ</t>
  </si>
  <si>
    <t>อสังหาริมทรัพย์ สุทธิ</t>
  </si>
  <si>
    <t>ลูกหนี้การค้า สุทธิ</t>
  </si>
  <si>
    <t>ที่เกี่ยวข้องกัน สุทธิ</t>
  </si>
  <si>
    <t>สิทธิการเช่าและที่ดินเพื่อจัดหา</t>
  </si>
  <si>
    <t>ผลประโยชน์ สุทธิ</t>
  </si>
  <si>
    <t>เงินลงทุนระยะยาวอื่น สุทธิ</t>
  </si>
  <si>
    <t>ค่าสิทธิจากการลงทุนใน</t>
  </si>
  <si>
    <t>บริษัทร่วม สุทธิ</t>
  </si>
  <si>
    <t>ค้างจ่าย</t>
  </si>
  <si>
    <t>เงินรับล่วงหน้าและรายได้</t>
  </si>
  <si>
    <t>รับล่วงหน้า</t>
  </si>
  <si>
    <t>ส่วนของหนี้สินระยะยาวที่ถึงกำหนดชำระ</t>
  </si>
  <si>
    <t>ภายในหนึ่งปี</t>
  </si>
  <si>
    <t>เงินกู้ยืมระยะสั้นจากกิจการ</t>
  </si>
  <si>
    <t>ที่เกี่ยวข้องกัน</t>
  </si>
  <si>
    <t>เงินกู้ยืมระยะยาวจากกิจการ</t>
  </si>
  <si>
    <t>ประมาณการหนี้สินจากการค้ำประกัน</t>
  </si>
  <si>
    <t>รายได้ค่าเช่า</t>
  </si>
  <si>
    <t>ค่าเช่ารับล่วงหน้า - สุทธิจากส่วนที่</t>
  </si>
  <si>
    <t xml:space="preserve">รอรับรู้เป็นรายได้ภายในหนึ่งปี </t>
  </si>
  <si>
    <t>- กิจการที่เกี่ยวข้องกัน</t>
  </si>
  <si>
    <t>ทุนเรือนหุ้น - มูลค่าหุ้นละ  0.40 บาท</t>
  </si>
  <si>
    <t xml:space="preserve">   หุ้นสามัญ 15,000,000,000 หุ้น</t>
  </si>
  <si>
    <t xml:space="preserve">   หุ้นสามัญ 9,705,186,191 หุ้น </t>
  </si>
  <si>
    <t>มูลค่าหุ้นสามัญ</t>
  </si>
  <si>
    <t xml:space="preserve"> สุทธิ</t>
  </si>
  <si>
    <t>เผื่อขาย</t>
  </si>
  <si>
    <t>เงินลงทุน</t>
  </si>
  <si>
    <t>ขาดทุน</t>
  </si>
  <si>
    <t>ส่วนแบ่ง</t>
  </si>
  <si>
    <t>องค์ประกอบอื่น</t>
  </si>
  <si>
    <t>ผู้ถือหุ้น</t>
  </si>
  <si>
    <t>ของส่วนของ</t>
  </si>
  <si>
    <t>ส่วนของ</t>
  </si>
  <si>
    <t>ส่วนได้เสีย</t>
  </si>
  <si>
    <t>อำนาจควบคุม</t>
  </si>
  <si>
    <t>ที่ไม่มี</t>
  </si>
  <si>
    <r>
      <t xml:space="preserve">งบกระแสเงินสด </t>
    </r>
    <r>
      <rPr>
        <sz val="12"/>
        <rFont val="Angsana New"/>
        <family val="1"/>
      </rPr>
      <t>(ต่อ)</t>
    </r>
  </si>
  <si>
    <t>การเปลี่ยนแปลงของสินทรัพย์และหนี้สินดำเนินงาน</t>
  </si>
  <si>
    <t>ณ วันที่ 31 มีนาคม พ.ศ. 2558</t>
  </si>
  <si>
    <t>24, 25</t>
  </si>
  <si>
    <t>9, 24, 25, 27</t>
  </si>
  <si>
    <t>10, 24, 27</t>
  </si>
  <si>
    <t>11, 24, 25</t>
  </si>
  <si>
    <t>12, 24</t>
  </si>
  <si>
    <t>14, 24</t>
  </si>
  <si>
    <t>15, 25</t>
  </si>
  <si>
    <t>18, 24</t>
  </si>
  <si>
    <t>20, 27</t>
  </si>
  <si>
    <t>อสังหาริมทรัพย์เพื่อการลงทุนสุทธิ</t>
  </si>
  <si>
    <t>สินทรัพย์ให้เช่าสุทธิ</t>
  </si>
  <si>
    <t>ที่ดิน  อาคารและอุปกรณ์สุทธิ</t>
  </si>
  <si>
    <t xml:space="preserve">   มูลค่าหุ้นละ 0.40 บาท</t>
  </si>
  <si>
    <t>การแบ่งปันกำไร</t>
  </si>
  <si>
    <t>ส่วนได้เสียที่ไม่มีอำนาจควบคุมที่เพิ่มขึ้นระหว่างงวด</t>
  </si>
  <si>
    <t>(ขาดทุน)กำไรเบ็ดเสร็จอื่น - สุทธิจากภาษี</t>
  </si>
  <si>
    <t>ผลกำไรจากการวัดมูลค่าเงินลงทุนเผื่อขาย</t>
  </si>
  <si>
    <t>ส่วนของหุ้นกู้ระยะยาวที่ถึง</t>
  </si>
  <si>
    <t xml:space="preserve">   กำหนดชำระภายในหนึ่งปี</t>
  </si>
  <si>
    <t>เงินกู้ยืมระยะยาวจากกิจการที่เกี่ยวข้องกัน</t>
  </si>
  <si>
    <t>เงินลงทุนระยะยาวอื่น-กิจการอื่น</t>
  </si>
  <si>
    <t>อาคารและอุปกรณ์เพิ่มขึ้น (ลดลง)</t>
  </si>
  <si>
    <t>สินทรัพย์ให้เช่าเพิ่มขึ้น (ลดลง)</t>
  </si>
  <si>
    <t>เงินกู้ยืมระยะยาวที่ถึงกำหนดชำระภายในหนึ่งปี -บุคคลอื่น</t>
  </si>
  <si>
    <t>เงินลงทุนในบริษัทย่อยเพิ่มขึ้น (ลดลง)</t>
  </si>
  <si>
    <t>ส่วนของผู้ถือหุ้นส่วนน้อยเพิ่มขึ้น (ลดลง)</t>
  </si>
  <si>
    <t>ลูกหนี้การค้าและลูกหนี้อื่น</t>
  </si>
  <si>
    <t>เจ้าหนี้การค้าและเจ้าหนี้อื่น</t>
  </si>
  <si>
    <t>ประมาณการหนี้สินจากการค้ำประกันรายได้ค่าเช่า</t>
  </si>
  <si>
    <t>ต้นทุนโครงการพัฒนาอสังหาริมทรัพย์สุทธิ</t>
  </si>
  <si>
    <t>รายได้ค่าเช่าและค่าสิทธิรอตัดบัญชี</t>
  </si>
  <si>
    <t>23, 32</t>
  </si>
  <si>
    <r>
      <t xml:space="preserve">งบกระแสเงินสด (ยังไม่ได้ตรวจสอบ) </t>
    </r>
    <r>
      <rPr>
        <sz val="12"/>
        <rFont val="Angsana New"/>
        <family val="1"/>
      </rPr>
      <t>(ต่อ)</t>
    </r>
  </si>
  <si>
    <t>เงินลงทุนบริษัทในเครือ - HPP</t>
  </si>
  <si>
    <t>เงินลงทุนบริษัทในเครือ - MIP</t>
  </si>
  <si>
    <t>Net effect</t>
  </si>
  <si>
    <t>สินทรัพย์ของกลุ่มสินทรัพย์ที่จัดประเภท</t>
  </si>
  <si>
    <t>เป็นถือไว้เพื่อขาย</t>
  </si>
  <si>
    <t>หนี้สินของกลุ่มสินทรัพย์ที่จัดประเภท</t>
  </si>
  <si>
    <t>กำไรจากการขายเงินลงทุนระยะยาวอื่น</t>
  </si>
  <si>
    <t>สินทรัพย์ที่จัดประเภทถือไว้เพื่อขาย</t>
  </si>
  <si>
    <t>เงินสดในส่วนที่เป็นสินทรัพย์ที่ถูกจัดประเภทเป็น</t>
  </si>
  <si>
    <t>สินทรัพย์ที่ถือไว้เพื่อขาย</t>
  </si>
  <si>
    <r>
      <t xml:space="preserve">งบแสดงฐานะการเงิน </t>
    </r>
    <r>
      <rPr>
        <sz val="12"/>
        <rFont val="Angsana New"/>
        <family val="1"/>
      </rPr>
      <t>(ต่อ)</t>
    </r>
  </si>
  <si>
    <t>ภาษีเงินได้นิติบุคคลจ่าย</t>
  </si>
  <si>
    <t>เงินสดจ่ายเงินลงทุนระยะยาวอื่น</t>
  </si>
  <si>
    <t>เงินสดจ่ายเงินลงทุนในบริษัทย่อย</t>
  </si>
  <si>
    <t>เงินสดจ่ายเพื่อสินทรัพย์ให้เช่า</t>
  </si>
  <si>
    <t>เงินสดจ่ายเพื่ออาคารและอุปกรณ์</t>
  </si>
  <si>
    <t>เงินสดจ่ายคืนกู้ยืมระยะสั้นจากสถาบันการเงิน</t>
  </si>
  <si>
    <t>เงินสดจ่ายคืนเงินกู้ยืมระยะยาว</t>
  </si>
  <si>
    <t>ที่ถือไว้เพื่อขาย</t>
  </si>
  <si>
    <t>เงินสดที่เกี่ยวข้องกับสินทรัพย์ที่ถูกจัดประเภทเป็นสินทรัพย์</t>
  </si>
  <si>
    <t>การโอนสินทรัพย์ไม่หมุนเวียนไปเป็นสินทรัพย์ที่ถือไว้เพื่อขาย</t>
  </si>
  <si>
    <t>เงินลงทุนในบริษัทย่อยลดลง</t>
  </si>
  <si>
    <t>อสังหาริมทรัพย์เพื่อการลงทุนสุทธิลดลง</t>
  </si>
  <si>
    <t>ที่ดิน อาคาร และอุปกรณ์สุทธิลดลง</t>
  </si>
  <si>
    <t>เงินให้กู้ยืมระยะสั้นแก่กิจการที่เกี่ยวข้องกัน</t>
  </si>
  <si>
    <t>เงินสดจ่ายเพื่ออสังหาริมทรัพย์เพื่อการลงทุน</t>
  </si>
  <si>
    <t>ลูกหนี้การค้าและลูกหนี้อื่นสุทธิ</t>
  </si>
  <si>
    <t>เงินลงทุนระยะยาวอื่นสุทธิ</t>
  </si>
  <si>
    <t>หนี้สินไม่หมุนเวียน</t>
  </si>
  <si>
    <t>หุ้นกู้ระยะยาวสุทธิ</t>
  </si>
  <si>
    <t>ส่วนเกินมูลค่าหุ้นสามัญ</t>
  </si>
  <si>
    <r>
      <t>งบกำไรขาดทุนเบ็ดเสร็จ</t>
    </r>
    <r>
      <rPr>
        <sz val="12"/>
        <rFont val="Angsana New"/>
        <family val="1"/>
      </rPr>
      <t xml:space="preserve"> (ยังไม่ได้ตรวจสอบ)</t>
    </r>
  </si>
  <si>
    <t>รายได้จากการให้บริการ</t>
  </si>
  <si>
    <t>ต้นทุนการให้บริการ</t>
  </si>
  <si>
    <r>
      <t>งบกำไรขาดทุนเบ็ดเสร็จ</t>
    </r>
    <r>
      <rPr>
        <sz val="12"/>
        <rFont val="Angsana New"/>
        <family val="1"/>
      </rPr>
      <t xml:space="preserve"> (ยังไม่ได้ตรวจสอบ) (ต่อ)</t>
    </r>
  </si>
  <si>
    <t>กำไรต่อหุ้น</t>
  </si>
  <si>
    <t>กำไรต่อหุ้นขั้นพื้นฐาน (บาท)</t>
  </si>
  <si>
    <t>เงินทดรองกู้ยืมบริษัทที่เกี่ยวข้อง</t>
  </si>
  <si>
    <t>ค่าใช้จ่ายทางตรงในการออกหุ้นกู้</t>
  </si>
  <si>
    <t>ส่วนของเงินกู้ยืมระยะยาวจากสถาบันการเงินที่ถึง</t>
  </si>
  <si>
    <t>22, 32</t>
  </si>
  <si>
    <t>10, 11</t>
  </si>
  <si>
    <t>13,14,15</t>
  </si>
  <si>
    <t>10,11</t>
  </si>
  <si>
    <t>(กำไร)ขาดทุนจากการขายทรัพย์สิน</t>
  </si>
  <si>
    <t>รายได้ค่าสิทธิการเช่าตัดบัญชี - กิจการที่เกี่ยวข้องกัน</t>
  </si>
  <si>
    <t>เจ้าหนี้อื่นเพิ่มขึ้น (ลดลง)</t>
  </si>
  <si>
    <t>กองทุนจม(เพิ่มขึ้น)ลดลง</t>
  </si>
  <si>
    <t>เงินกู้ยืมระยะสั้นจากกิจการที่เกี่ยวข้องกันเพิ่มขึ้น</t>
  </si>
  <si>
    <t>การปรับมูลค่าเงินลงทุนในหลักทรัพย์ตามราคาตลาด</t>
  </si>
  <si>
    <t>หลักทรัพย์ในความต้องการของตลาดลดลง</t>
  </si>
  <si>
    <t>ส่วนเกิน (ต่ำ) กว่าทุนจากเงินลงทุนในหลักทรัพย์เผื่อขายลดลง</t>
  </si>
  <si>
    <t>ดอกเบี้ยค้างรับ</t>
  </si>
  <si>
    <t>หมายเหตุประกอบข้อมูลทางการเงินในหน้า 13 ถึง 51 เป็นส่วนหนึ่งของข้อมูลทางการเงินระหว่างกาลนี้</t>
  </si>
  <si>
    <t>หมายเหตุประกอบข้อมูลทางการเงินในหน้า 13 ถึง 50 เป็นส่วนหนึ่งของข้อมูลทางการเงินระหว่างกาลนี้</t>
  </si>
  <si>
    <t>10,29</t>
  </si>
  <si>
    <t>8,29</t>
  </si>
  <si>
    <r>
      <t xml:space="preserve">งบแสดงการเปลี่ยนแปลงส่วนของผู้ถือหุ้น </t>
    </r>
    <r>
      <rPr>
        <sz val="12"/>
        <rFont val="Angsana New"/>
        <family val="1"/>
      </rPr>
      <t>(ยังไม่ได้ตรวจสอบ)</t>
    </r>
  </si>
  <si>
    <r>
      <t xml:space="preserve">งบแสดงการเปลี่ยนแปลงส่วนของผู้ถือหุ้น </t>
    </r>
    <r>
      <rPr>
        <sz val="12"/>
        <rFont val="Angsana New"/>
        <family val="1"/>
      </rPr>
      <t>(ยังไม่ได้ตรวจสอบ) (ต่อ)</t>
    </r>
  </si>
  <si>
    <r>
      <t xml:space="preserve">งบกระแสเงินสด </t>
    </r>
    <r>
      <rPr>
        <sz val="12"/>
        <rFont val="Angsana New"/>
        <family val="1"/>
      </rPr>
      <t>(ยังไม่ได้ตรวจสอบ)</t>
    </r>
  </si>
  <si>
    <t>กำไร(ขาดทุน)เบ็ดเสร็จอื่น</t>
  </si>
  <si>
    <t>รายได้</t>
  </si>
  <si>
    <t>รวมรายได้</t>
  </si>
  <si>
    <t>ค่าตัดจำหน่ายค่าใช้จ่ายทางตรงในการออกหุ้นกู้</t>
  </si>
  <si>
    <t>รายได้ค่าเช่าและสิทธิการเช่ารอตัดบัญชี</t>
  </si>
  <si>
    <t>กระแสเงินสดจากกิจกรรมดำเนินงาน</t>
  </si>
  <si>
    <t>กำไรสุทธิก่อนภาษีเงินได้</t>
  </si>
  <si>
    <t>รายการปรับกระทบกำไรสุทธิก่อนภาษีเงินได้เป็นเงินสดรับ(จ่าย)</t>
  </si>
  <si>
    <t>จากกิจกรรมดำเนินงาน</t>
  </si>
  <si>
    <t>กำไรจากการดำเนินงานก่อนการเปลี่ยนแปลงในสินทรัพย์</t>
  </si>
  <si>
    <t>และหนี้สินดำเนินงาน</t>
  </si>
  <si>
    <t>กระแสเงินสดจากกิจกรรมลงทุน</t>
  </si>
  <si>
    <t>กระแสเงินสดจากกิจกรรมจัดหาเงิน</t>
  </si>
  <si>
    <t>รายการที่ไม่ใช่เงินสด</t>
  </si>
  <si>
    <t>เงินสดรับจากการออกหุ้นกู้</t>
  </si>
  <si>
    <t>เงินสดจ่ายคืนเงินกู้ยืมระยะสั้นจากกิจการที่เกี่ยวข้องกัน</t>
  </si>
  <si>
    <t>เงินสดจ่ายในการออกหุ้นกู้</t>
  </si>
  <si>
    <t>เงินสดจ่ายคืนเงินกู้ยืมระยะสั้นจากบุคคลอื่น</t>
  </si>
  <si>
    <t>12,29</t>
  </si>
  <si>
    <t>13,29</t>
  </si>
  <si>
    <t>ค่าเสื่อมราคาของอุปกรณ์</t>
  </si>
  <si>
    <t xml:space="preserve">เงินสดสุทธิ(ใช้ไปใน)ได้มาจากกิจกรรมดำเนินงาน </t>
  </si>
  <si>
    <t>เงินสดสุทธิ(ใช้ไปใน)ได้มาจากกิจกรรมลงทุน</t>
  </si>
  <si>
    <t>เงินสดสุทธิ(ใช้ไปใน)ได้มาจากกิจกรรมจัดหาเงิน</t>
  </si>
  <si>
    <t>อสังหาริมทรัพย์เพื่อการลงทุน</t>
  </si>
  <si>
    <t>การโอนทรัพย์สินต้นทุนการพัฒนาอสังหาริมทรัพย์ไป(จาก)</t>
  </si>
  <si>
    <t>เงินกู้ยืมระยะยาวจากสถาบันการเงิน</t>
  </si>
  <si>
    <t>กำไรจากการขายอุปกรณ์</t>
  </si>
  <si>
    <t>จัดประเภทเป็นถือไว้เพื่อขาย</t>
  </si>
  <si>
    <t>การโอนหนี้สินไม่หมุนเวียนไปเป็นหนี้สินของกลุ่มสินทรัพย์ที่</t>
  </si>
  <si>
    <t>Baht</t>
  </si>
  <si>
    <t>Appropriated - legal reserve</t>
  </si>
  <si>
    <t>Unappropriated</t>
  </si>
  <si>
    <t>Other components of equity</t>
  </si>
  <si>
    <t>สัญญาเช่าดำเนินงานรอตัดบัญชี</t>
  </si>
  <si>
    <t>รายได้รับล่วงหน้า</t>
  </si>
  <si>
    <t>ค่าใช้จ่ายอื่น</t>
  </si>
  <si>
    <t>กำไรหรือขาดทุนภายหลัง</t>
  </si>
  <si>
    <t>รายการที่จะจัดประเภทรายการใหม่ไปยัง</t>
  </si>
  <si>
    <t>กำไรเบ็ดเสร็จรวมสำหรับปี</t>
  </si>
  <si>
    <t>Statements of Changes in Shareholders’ Equity</t>
  </si>
  <si>
    <t>Separate Financial Statements</t>
  </si>
  <si>
    <t>For the three-month period ended 31 March 2016</t>
  </si>
  <si>
    <t xml:space="preserve">     </t>
  </si>
  <si>
    <t>Retained earnings (deficit)</t>
  </si>
  <si>
    <t>Issued and</t>
  </si>
  <si>
    <t>Premium (discount)</t>
  </si>
  <si>
    <t>Acturial gains (Loss)</t>
  </si>
  <si>
    <t>Total other</t>
  </si>
  <si>
    <t>Total</t>
  </si>
  <si>
    <t>paid-up</t>
  </si>
  <si>
    <t>on common</t>
  </si>
  <si>
    <t xml:space="preserve">Appropriated </t>
  </si>
  <si>
    <t>Available-for-sale</t>
  </si>
  <si>
    <t>of defined employee</t>
  </si>
  <si>
    <t>components of</t>
  </si>
  <si>
    <t xml:space="preserve">shareholders' </t>
  </si>
  <si>
    <t>share capital</t>
  </si>
  <si>
    <t xml:space="preserve"> stocks</t>
  </si>
  <si>
    <t>Legal reserve</t>
  </si>
  <si>
    <t>retained earnings</t>
  </si>
  <si>
    <t xml:space="preserve"> securities</t>
  </si>
  <si>
    <t>benefit plans</t>
  </si>
  <si>
    <t>equity</t>
  </si>
  <si>
    <t>Beginning balance as of January 1, 2016</t>
  </si>
  <si>
    <t>Dividend paid</t>
  </si>
  <si>
    <t>-</t>
  </si>
  <si>
    <t>Dividend received from subsidiaries</t>
  </si>
  <si>
    <t>Transfer to Unappropriated retained earnings</t>
  </si>
  <si>
    <t xml:space="preserve">Total comprehensive income </t>
  </si>
  <si>
    <t>Ending balance as of  March 31, 2016</t>
  </si>
  <si>
    <t>Beginning balance as of January 1, 2015 - As previous report</t>
  </si>
  <si>
    <t>Ending balance as of  March 31, 2015</t>
  </si>
  <si>
    <t>ยอดคงเหลือ ณ วันที่ 1 มกราคม พ.ศ. 2559</t>
  </si>
  <si>
    <t>ผลต่างจากการ</t>
  </si>
  <si>
    <t>ทุนที่ออกและ</t>
  </si>
  <si>
    <t>บาท</t>
  </si>
  <si>
    <t>ผลกระทบจากการปรับปรุงงบการเงินย้อนหลัง</t>
  </si>
  <si>
    <t>ยอดคงเหลือ ณ วันที่ 31 ธันวาคม พ.ศ. 2558</t>
  </si>
  <si>
    <t>ผลขาดทุนจากการประมาณการตามหลักคณิตศาสตร์ประกันภัย</t>
  </si>
  <si>
    <t>ยอดคงเหลือ ณ วันที่ 31 ธันวาคม พ.ศ. 2557</t>
  </si>
  <si>
    <r>
      <t xml:space="preserve">งบแสดงการเปลี่ยนแปลงส่วนของผู้ถือหุ้น </t>
    </r>
    <r>
      <rPr>
        <sz val="11"/>
        <rFont val="Angsana New"/>
        <family val="1"/>
      </rPr>
      <t>(ต่อ)</t>
    </r>
  </si>
  <si>
    <t>เปลี่ยนแปลงมูล</t>
  </si>
  <si>
    <t>ทุนที่ออก</t>
  </si>
  <si>
    <t>ค่ายุติธรรมของ</t>
  </si>
  <si>
    <t>กำไร (ขาดทุน) เบ็ดเสร็จรวมสำหรับปี</t>
  </si>
  <si>
    <t>โอนไปยังกำไรสะสมที่ยังไม่ได้จัดสรร</t>
  </si>
  <si>
    <t>ยอดคงเหลือ ณ วันที่ 31 มีนาคม พ.ศ. 2559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</si>
  <si>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</si>
  <si>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พ.ศ. 2559</t>
  </si>
  <si>
    <t>หมายเหตุประกอบงบการเงินรวมและงบการเงินเฉพาะบริษัทส่วนหนึ่งของงบการเงินนี้</t>
  </si>
  <si>
    <t>สำหรับปีสิ้นสุดวันที่ 31 ธันวาคม พ.ศ. 2558</t>
  </si>
  <si>
    <r>
      <t>งบแสดงฐานะการเงิน</t>
    </r>
    <r>
      <rPr>
        <sz val="12"/>
        <rFont val="Angsana New"/>
        <family val="1"/>
      </rPr>
      <t xml:space="preserve"> (ต่อ)</t>
    </r>
  </si>
  <si>
    <t>การเปลี่ยนแปลงในสินทรัพย์และหนี้สินดำเนินงาน</t>
  </si>
  <si>
    <t>เงินสดรับจากการขายเงินลงทุนระยะยาวอื่น</t>
  </si>
  <si>
    <t>เงินสดจ่ายสำหรับการค้ำประกันรายได้</t>
  </si>
  <si>
    <t>เงินสดจ่ายคืนเงินกู้ยืมระยะสั้นจากสถาบันการเงิน</t>
  </si>
  <si>
    <t>กำไรจากการขายเงินลงทุน</t>
  </si>
  <si>
    <t>กำไรเบ็ดเสร็จรวม</t>
  </si>
  <si>
    <t>ขาดทุนเบ็ดเสร็จรวม</t>
  </si>
  <si>
    <t>กำไรจากการขายเงินลงทุนชั่วคราว</t>
  </si>
  <si>
    <t>เงินสดรับจากการขายเงินลงทุนชั่วคราว</t>
  </si>
  <si>
    <t>ลูกหนี้การค้าและลูกหนี้อื่น - สุทธิ</t>
  </si>
  <si>
    <t>ต้นทุนโครงการพัฒนาอสังหาริมทรัพย์ - สุทธิ</t>
  </si>
  <si>
    <t>อสังหาริมทรัพย์เพื่อการลงทุน - สุทธิ</t>
  </si>
  <si>
    <t>ที่ดิน อาคารและอุปกรณ์ - สุทธิ</t>
  </si>
  <si>
    <t>เงินกู้ยืมระยะสั้นจากกิจการที่เกี่ยวข้องกัน</t>
  </si>
  <si>
    <t>ส่วนของระยะยาวที่จะถึงกำหนดชำระภายในหนึ่งปี</t>
  </si>
  <si>
    <t>เงินรับจากสัญญาเช่าที่ยังไม่รับรู้รายได้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</si>
  <si>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</si>
  <si>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</si>
  <si>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</si>
  <si>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ณ วันที่ 31 มีนาคม พ.ศ. 2560</t>
  </si>
  <si>
    <t>พ.ศ. 2560</t>
  </si>
  <si>
    <t>สำหรับงวดสามเดือนสิ้นสุดวันที่ 31 มีนาคม พ.ศ. 2560</t>
  </si>
  <si>
    <t>ยอดคงเหลือ ณ วันที่ 1 มกราคม พ.ศ. 2560</t>
  </si>
  <si>
    <t>ยอดคงเหลือ ณ วันที่ 31 มีนาคม พ.ศ. 2560</t>
  </si>
  <si>
    <r>
      <t>หนี้สินและส่วนของเจ้าของ</t>
    </r>
    <r>
      <rPr>
        <sz val="12"/>
        <rFont val="Angsana New"/>
        <family val="1"/>
      </rPr>
      <t xml:space="preserve"> (ต่อ)</t>
    </r>
  </si>
  <si>
    <t>หนี้สินและส่วนของเจ้าของ</t>
  </si>
  <si>
    <t>ข้อมูลทางการเงินเฉพาะกิจการ</t>
  </si>
  <si>
    <t>รวมส่วนของผู้เป็นเจ้าของของบริษัทใหญ่</t>
  </si>
  <si>
    <t>องค์ประกอบอื่นของส่วนของเจ้าของ</t>
  </si>
  <si>
    <t>งบแสดงการเปลี่ยนแปลงส่วนของเจ้าของ</t>
  </si>
  <si>
    <t xml:space="preserve">องค์ประกอบอื่นของส่วนของเจ้าของ </t>
  </si>
  <si>
    <t>เจ้าของ</t>
  </si>
  <si>
    <t>ผู้เป็นเจ้าของของ</t>
  </si>
  <si>
    <r>
      <t xml:space="preserve">งบแสดงการเปลี่ยนแปลงส่วนของเจ้าของ </t>
    </r>
    <r>
      <rPr>
        <sz val="12"/>
        <rFont val="Angsana New"/>
        <family val="1"/>
      </rPr>
      <t>(ต่อ)</t>
    </r>
  </si>
  <si>
    <t>รายได้จากธุรกิจน้ำ</t>
  </si>
  <si>
    <t>ต้นทุนจากธุรกิจน้ำ</t>
  </si>
  <si>
    <t xml:space="preserve">     ผลกำไรจากการวัดค่าเงินลงทุนเผื่อขาย</t>
  </si>
  <si>
    <t xml:space="preserve">     ผลต่างจากการแปลงค่างบการเงิน</t>
  </si>
  <si>
    <t>การวัดมูลค่าใหม่</t>
  </si>
  <si>
    <t>ของภาระผูกพัน</t>
  </si>
  <si>
    <t>ผลประโยชน์</t>
  </si>
  <si>
    <t>พนักงาน</t>
  </si>
  <si>
    <t>รายการที่จะไม่จัดประเภทรายการใหม่ไปยัง</t>
  </si>
  <si>
    <t>รวมรายการที่จะไม่จัดประเภทรายการใหม่ไปยัง</t>
  </si>
  <si>
    <t>รวมรายการที่จะจัดประเภทรายการใหม่ไปยัง</t>
  </si>
  <si>
    <t>กำไรเบ็ดเสร็จอื่นสุทธิจากภาษี</t>
  </si>
  <si>
    <t xml:space="preserve">บริษัท เหมราชพัฒนาที่ดิน จำกัด (มหาชน) </t>
  </si>
  <si>
    <t>ตัดจำหน่ายภาษีเงินได้</t>
  </si>
  <si>
    <t>ส่วนแบ่งกำไรจากเงินลงทุนในบริษัทร่วมและการร่วมค้า</t>
  </si>
  <si>
    <t>กำไรจากการขายอสังหาริมทรัพย์เพื่อการลงทุน</t>
  </si>
  <si>
    <t>รายได้จากสัญญาดำเนินงานรอตัดบัญชี</t>
  </si>
  <si>
    <t>กำไรจากการขายทรัพย์สิน</t>
  </si>
  <si>
    <t>ขาดทุนจากการตัดจำหน่ายทรัพย์สิน</t>
  </si>
  <si>
    <t>ค่าเสื่อมราคา</t>
  </si>
  <si>
    <t>ค่าตัดจำหน่าย</t>
  </si>
  <si>
    <t>รายได้ดอกเบี้ยรับ</t>
  </si>
  <si>
    <t>จ่ายภาระผูกพันผลประโยชน์พนักงาน</t>
  </si>
  <si>
    <t>ดอกเบี้ยจ่าย</t>
  </si>
  <si>
    <t>เงินปันผลรับจากกิจกรรมดำเนินงาน</t>
  </si>
  <si>
    <t>ภาษีเงินได้รับคืน</t>
  </si>
  <si>
    <t>ภาษีเงินได้จ่าย</t>
  </si>
  <si>
    <t>เงินสดจ่ายเงินให้กู้ยืมระยะสั้นแก่กิจการที่เกี่ยวข้องกัน</t>
  </si>
  <si>
    <t>เงินสดรับเงินให้กู้ยืมระยะสั้นแก่กิจการที่เกี่ยวข้องกัน</t>
  </si>
  <si>
    <t>เงินสดรับจากการลดของเงินลงทุนในบริษัทร่วม</t>
  </si>
  <si>
    <t>เงินสดรับจากการขายอสังหาริมทรัพย์เพื่อการลงทุน</t>
  </si>
  <si>
    <t>เงินสดจ่ายซื้ออสังหาริมทรัพย์เพื่อการลงทุน</t>
  </si>
  <si>
    <t>เงินสดจ่ายซื้ออาคารและอุปกรณ์</t>
  </si>
  <si>
    <t>เงินสดรับจากการกู้ยืมระยะสั้นจากสถาบันการเงิน</t>
  </si>
  <si>
    <t>เงินสดจ่ายคืนเงินกู้ยืมระยะยาวจากกิจการที่เกี่ยวข้องกัน</t>
  </si>
  <si>
    <t>การโอนทรัพย์สินต้นทุนการพัฒนาอสังหาริมทรัพย์ไป</t>
  </si>
  <si>
    <t>สินทรัพย์ที่จัดประเภทเป็นถือไว้เพื่อขาย</t>
  </si>
  <si>
    <t>การโอนเงินลงทุนในบริษัทร่วมให้บริษัทย่อย</t>
  </si>
  <si>
    <t>การโอนเงินลงทุนระยะยาวอื่นให้บริษัทย่อย</t>
  </si>
  <si>
    <r>
      <t>กระแสเงินสดจากกิจกรรมดำเนินงาน</t>
    </r>
    <r>
      <rPr>
        <sz val="12"/>
        <color theme="1"/>
        <rFont val="Angsana New"/>
        <family val="1"/>
      </rPr>
      <t xml:space="preserve"> (ต่อ)</t>
    </r>
  </si>
  <si>
    <t>13, 19</t>
  </si>
  <si>
    <t>เงินลงทุนระยะยาวอื่น - สุทธิ</t>
  </si>
  <si>
    <t>เจ้าหนี้ค่าซื้อสินทรัพย์</t>
  </si>
  <si>
    <t>5,8</t>
  </si>
  <si>
    <t xml:space="preserve">   มูลค่าที่ตราไว้หุ้นละ 0.40 บาท</t>
  </si>
  <si>
    <t>ต้นทุนจากการให้บริการ</t>
  </si>
  <si>
    <t>กำไร (ขาดทุน) ก่อนค่าใช้จ่ายภาษีเงินได้</t>
  </si>
  <si>
    <t>กำไร (ขาดทุน) สำหรับงวด</t>
  </si>
  <si>
    <t>กำไร (ขาดทุน) เบ็ดเสร็จอื่น</t>
  </si>
  <si>
    <t>การแบ่งปันกำไร (ขาดทุน)</t>
  </si>
  <si>
    <t>การแบ่งปันกำไร (ขาดทุน) เบ็ดเสร็จรวม</t>
  </si>
  <si>
    <t>กำไร (ขาดทุน) เบ็ดเสร็จรวมสำหรับงวด</t>
  </si>
  <si>
    <t>กำไร (ขาดทุน) ต่อหุ้นขั้นพื้นฐาน</t>
  </si>
  <si>
    <t>ข้อมูลทางการเงินรวม (ยังไม่ได้ตรวจสอบ)</t>
  </si>
  <si>
    <t>ส่วนที่เป็นของผู้เป็นเจ้าของของบริษัทใหญ่</t>
  </si>
  <si>
    <t>กำไร (ขาดทุน) เบ็ดเสร็จรวม</t>
  </si>
  <si>
    <t>ข้อมูลทางการเงินเฉพาะกิจการ (ยังไม่ได้ตรวจสอบ)</t>
  </si>
  <si>
    <t>9.1,9.3</t>
  </si>
  <si>
    <t>เงินสดจ่ายจากการขายเงินลงทุนในกิจการร่วมค้า</t>
  </si>
  <si>
    <t>7,10</t>
  </si>
  <si>
    <t>เงินสดจ่ายเงินลงทุนในบริษัทร่วม</t>
  </si>
  <si>
    <t>รายได้ค่าสิทธิการเช่าตัดบัญชี</t>
  </si>
  <si>
    <t>เงินลงทุนในการร่วมค้า</t>
  </si>
  <si>
    <t>กำไร(ขาดทุน)ก่อนภาษีเงินได้</t>
  </si>
  <si>
    <t>(กลับรายการ)ค่าเผื่อหนี้สงสัยจะสูญ</t>
  </si>
  <si>
    <t xml:space="preserve">เงินสดได้มาจากกิจกรรมดำเนินงาน </t>
  </si>
  <si>
    <t>เงินสดจ่ายคืนจากการกู้ยืมระยะสั้นจากกิจการที่เกี่ยวข้องกัน</t>
  </si>
  <si>
    <t>เงินสดรับจากการกู้ยืมระยะสั้นจากกิจการที่เกี่ยวข้องกัน</t>
  </si>
  <si>
    <t>เงินสดจ่ายคืนเงินทดรองจ่ายจากกิจการที่เกี่ยวข้องกัน</t>
  </si>
  <si>
    <t>เงินสดสุทธิใช้ไปในกิจกรรมจัดหาเงิน</t>
  </si>
  <si>
    <t>บริษัท เหมราชพัฒนาที่ดิน จำกัด (มหาชน)</t>
  </si>
  <si>
    <t>- เงินกู้ยืมจากสถาบันการเงิน</t>
  </si>
  <si>
    <t>- หุ้นกู้</t>
  </si>
  <si>
    <t>- เงินรับจากสัญญาเช่าที่ยังไม่รับรู้รายได้</t>
  </si>
  <si>
    <t>- รายได้ค่าเช่าและค่าสิทธิรอตัดบัญชี</t>
  </si>
  <si>
    <t xml:space="preserve">   มูลค่าที่ได้ตราไว้หุ้นละ 0.40 บาท</t>
  </si>
  <si>
    <t>งบกำไรขาดทุนเบ็ดเสร็จ (ยังไม่ได้ตรวจสอบ)</t>
  </si>
  <si>
    <r>
      <t xml:space="preserve">งบกำไรขาดทุน (ยังไม่ได้ตรวจสอบ) </t>
    </r>
    <r>
      <rPr>
        <sz val="12"/>
        <rFont val="Angsana New"/>
        <family val="1"/>
      </rPr>
      <t>(ต่อ)</t>
    </r>
  </si>
  <si>
    <t xml:space="preserve">     การวัดมูลค่าใหม่ของ</t>
  </si>
  <si>
    <t xml:space="preserve">          ภาระผูกพันผลประโยชน์พนักงาน</t>
  </si>
  <si>
    <t>กำไร (ขาดทุน) รวมสำหรับงวด</t>
  </si>
  <si>
    <t>กำไรเบ็ดเสร็จอื่น</t>
  </si>
  <si>
    <t>ผลต่าง</t>
  </si>
  <si>
    <t>การเปลี่ยนแปลง</t>
  </si>
  <si>
    <t>มูลค่ายุติธรรมของ</t>
  </si>
  <si>
    <t>และการร่วมค้า</t>
  </si>
  <si>
    <r>
      <t xml:space="preserve">งบกระแสเงินสด (ยังไม่ได้ตรวจสอบ) </t>
    </r>
    <r>
      <rPr>
        <sz val="12"/>
        <color theme="1"/>
        <rFont val="Angsana New"/>
        <family val="1"/>
      </rPr>
      <t>(ต่อ)</t>
    </r>
  </si>
  <si>
    <t>รายได้ค่าเช่า ค่าบริการ และค่าสาธารณูปโภค</t>
  </si>
  <si>
    <r>
      <t>งบกระแสเงินสด (ยังไม่ได้ตรวจสอบ)</t>
    </r>
    <r>
      <rPr>
        <sz val="12"/>
        <color theme="1"/>
        <rFont val="Angsana New"/>
        <family val="1"/>
      </rPr>
      <t xml:space="preserve"> (ต่อ)</t>
    </r>
  </si>
  <si>
    <r>
      <t>งบกระแสเงินสด (ยังไม่ได้ตรวจสอบ</t>
    </r>
    <r>
      <rPr>
        <sz val="12"/>
        <color theme="1"/>
        <rFont val="Angsana New"/>
        <family val="1"/>
      </rPr>
      <t>) (ต่อ)</t>
    </r>
  </si>
  <si>
    <t>งบกระแสเงินสด (ยังไม่ได้ตรวจสอบ)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</si>
</sst>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(* #,##0_);_(* \(#,##0\);_(* &quot;-&quot;??_);_(@_)"/>
    <numFmt numFmtId="167" formatCode="#,##0;\(#,##0\);&quot;-&quot;;@"/>
    <numFmt numFmtId="168" formatCode="#,##0.00;\(#,##0.00\);&quot;-&quot;;@"/>
    <numFmt numFmtId="169" formatCode="#,##0.000;\(#,##0.000\);&quot;-&quot;;@"/>
  </numFmts>
  <fonts count="29">
    <font>
      <sz val="11"/>
      <color indexed="8"/>
      <name val="Calibri"/>
      <family val="2"/>
    </font>
    <font>
      <sz val="14"/>
      <name val="Cordia New"/>
      <family val="2"/>
    </font>
    <font>
      <sz val="14"/>
      <name val="AngsanaUPC"/>
      <family val="1"/>
    </font>
    <font>
      <sz val="11"/>
      <color indexed="8"/>
      <name val="Calibri"/>
      <family val="2"/>
    </font>
    <font>
      <sz val="8"/>
      <name val="Calibri"/>
      <family val="2"/>
    </font>
    <font>
      <b/>
      <sz val="12"/>
      <name val="Angsana New"/>
      <family val="1"/>
    </font>
    <font>
      <b/>
      <u/>
      <sz val="12"/>
      <name val="Angsana New"/>
      <family val="1"/>
    </font>
    <font>
      <sz val="12"/>
      <name val="Angsana New"/>
      <family val="1"/>
    </font>
    <font>
      <sz val="12"/>
      <name val="AngsanaUPC"/>
      <family val="1"/>
      <charset val="222"/>
    </font>
    <font>
      <sz val="12"/>
      <color indexed="10"/>
      <name val="Angsana New"/>
      <family val="1"/>
    </font>
    <font>
      <sz val="11"/>
      <name val="Angsana New"/>
      <family val="1"/>
    </font>
    <font>
      <b/>
      <sz val="11"/>
      <name val="Angsana New"/>
      <family val="1"/>
    </font>
    <font>
      <sz val="11"/>
      <color indexed="10"/>
      <name val="Angsana New"/>
      <family val="1"/>
    </font>
    <font>
      <sz val="12"/>
      <color theme="0" tint="-0.499984740745262"/>
      <name val="Angsana New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charset val="222"/>
      <scheme val="minor"/>
    </font>
    <font>
      <sz val="12"/>
      <name val="EucrosiaUPC"/>
      <family val="1"/>
      <charset val="22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4"/>
      <name val="AngsanaUPC"/>
      <family val="1"/>
      <charset val="222"/>
    </font>
    <font>
      <sz val="11"/>
      <name val="AngsanaUPC"/>
      <family val="1"/>
      <charset val="222"/>
    </font>
    <font>
      <sz val="12"/>
      <color theme="0"/>
      <name val="Angsana New"/>
      <family val="1"/>
    </font>
    <font>
      <u/>
      <sz val="12"/>
      <name val="Angsana New"/>
      <family val="1"/>
    </font>
    <font>
      <sz val="12"/>
      <color theme="1"/>
      <name val="Angsana New"/>
      <family val="1"/>
    </font>
    <font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Angsana New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6" fillId="0" borderId="0"/>
    <xf numFmtId="40" fontId="17" fillId="0" borderId="0" applyFont="0" applyFill="0" applyBorder="0" applyAlignment="0" applyProtection="0"/>
    <xf numFmtId="0" fontId="1" fillId="0" borderId="0"/>
    <xf numFmtId="0" fontId="3" fillId="0" borderId="0"/>
    <xf numFmtId="0" fontId="20" fillId="0" borderId="0"/>
    <xf numFmtId="43" fontId="25" fillId="0" borderId="0" applyFont="0" applyFill="0" applyBorder="0" applyAlignment="0" applyProtection="0"/>
  </cellStyleXfs>
  <cellXfs count="464">
    <xf numFmtId="0" fontId="0" fillId="0" borderId="0" xfId="0"/>
    <xf numFmtId="0" fontId="5" fillId="0" borderId="0" xfId="9" applyFont="1" applyFill="1" applyAlignment="1">
      <alignment horizontal="center" vertical="top"/>
    </xf>
    <xf numFmtId="167" fontId="5" fillId="0" borderId="0" xfId="3" applyNumberFormat="1" applyFont="1" applyFill="1" applyBorder="1" applyAlignment="1">
      <alignment horizontal="center" vertical="top"/>
    </xf>
    <xf numFmtId="167" fontId="5" fillId="0" borderId="0" xfId="3" applyNumberFormat="1" applyFont="1" applyFill="1" applyBorder="1" applyAlignment="1">
      <alignment horizontal="right" vertical="top"/>
    </xf>
    <xf numFmtId="167" fontId="5" fillId="0" borderId="0" xfId="3" quotePrefix="1" applyNumberFormat="1" applyFont="1" applyFill="1" applyBorder="1" applyAlignment="1">
      <alignment horizontal="right" vertical="top"/>
    </xf>
    <xf numFmtId="0" fontId="5" fillId="0" borderId="1" xfId="9" applyFont="1" applyFill="1" applyBorder="1" applyAlignment="1">
      <alignment horizontal="center" vertical="top"/>
    </xf>
    <xf numFmtId="0" fontId="6" fillId="0" borderId="0" xfId="9" applyFont="1" applyFill="1" applyAlignment="1">
      <alignment horizontal="center" vertical="top"/>
    </xf>
    <xf numFmtId="167" fontId="5" fillId="0" borderId="1" xfId="3" applyNumberFormat="1" applyFont="1" applyFill="1" applyBorder="1" applyAlignment="1">
      <alignment horizontal="right" vertical="top"/>
    </xf>
    <xf numFmtId="0" fontId="5" fillId="0" borderId="0" xfId="9" applyFont="1" applyFill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>
      <alignment horizontal="left"/>
    </xf>
    <xf numFmtId="0" fontId="7" fillId="0" borderId="0" xfId="10" applyFont="1" applyFill="1"/>
    <xf numFmtId="164" fontId="7" fillId="0" borderId="0" xfId="1" applyFont="1" applyFill="1"/>
    <xf numFmtId="0" fontId="5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67" fontId="7" fillId="0" borderId="1" xfId="0" applyNumberFormat="1" applyFont="1" applyBorder="1" applyAlignment="1">
      <alignment horizontal="left"/>
    </xf>
    <xf numFmtId="0" fontId="7" fillId="0" borderId="0" xfId="10" applyFont="1" applyFill="1" applyAlignment="1">
      <alignment horizontal="center"/>
    </xf>
    <xf numFmtId="167" fontId="7" fillId="0" borderId="0" xfId="6" applyNumberFormat="1" applyFont="1" applyFill="1" applyAlignment="1">
      <alignment horizontal="right"/>
    </xf>
    <xf numFmtId="167" fontId="7" fillId="0" borderId="0" xfId="10" applyNumberFormat="1" applyFont="1" applyFill="1" applyAlignment="1">
      <alignment horizontal="right"/>
    </xf>
    <xf numFmtId="0" fontId="7" fillId="0" borderId="0" xfId="10" applyFont="1" applyFill="1" applyBorder="1"/>
    <xf numFmtId="0" fontId="7" fillId="0" borderId="0" xfId="10" applyFont="1" applyFill="1" applyBorder="1" applyAlignment="1">
      <alignment horizontal="center"/>
    </xf>
    <xf numFmtId="167" fontId="5" fillId="0" borderId="0" xfId="4" applyNumberFormat="1" applyFont="1" applyFill="1" applyBorder="1" applyAlignment="1">
      <alignment horizontal="center" vertical="top"/>
    </xf>
    <xf numFmtId="164" fontId="7" fillId="0" borderId="0" xfId="1" applyFont="1" applyFill="1" applyBorder="1"/>
    <xf numFmtId="167" fontId="5" fillId="0" borderId="0" xfId="4" quotePrefix="1" applyNumberFormat="1" applyFont="1" applyFill="1" applyBorder="1" applyAlignment="1">
      <alignment horizontal="right" vertical="top"/>
    </xf>
    <xf numFmtId="167" fontId="5" fillId="0" borderId="0" xfId="4" applyNumberFormat="1" applyFont="1" applyFill="1" applyBorder="1" applyAlignment="1">
      <alignment horizontal="right" vertical="top"/>
    </xf>
    <xf numFmtId="0" fontId="5" fillId="0" borderId="1" xfId="10" applyFont="1" applyFill="1" applyBorder="1" applyAlignment="1">
      <alignment horizontal="center"/>
    </xf>
    <xf numFmtId="167" fontId="5" fillId="0" borderId="1" xfId="2" applyNumberFormat="1" applyFont="1" applyFill="1" applyBorder="1" applyAlignment="1">
      <alignment horizontal="right" vertical="top"/>
    </xf>
    <xf numFmtId="167" fontId="7" fillId="0" borderId="0" xfId="10" applyNumberFormat="1" applyFont="1" applyFill="1" applyBorder="1" applyAlignment="1">
      <alignment horizontal="right"/>
    </xf>
    <xf numFmtId="167" fontId="7" fillId="0" borderId="0" xfId="0" applyNumberFormat="1" applyFont="1" applyFill="1" applyAlignment="1">
      <alignment horizontal="right"/>
    </xf>
    <xf numFmtId="0" fontId="7" fillId="0" borderId="0" xfId="11" applyFont="1" applyFill="1"/>
    <xf numFmtId="0" fontId="7" fillId="0" borderId="0" xfId="11" applyFont="1" applyFill="1" applyAlignment="1">
      <alignment horizontal="center"/>
    </xf>
    <xf numFmtId="167" fontId="7" fillId="0" borderId="0" xfId="7" applyNumberFormat="1" applyFont="1" applyFill="1" applyAlignment="1">
      <alignment horizontal="right"/>
    </xf>
    <xf numFmtId="167" fontId="7" fillId="0" borderId="0" xfId="11" applyNumberFormat="1" applyFont="1" applyFill="1" applyAlignment="1">
      <alignment horizontal="right"/>
    </xf>
    <xf numFmtId="167" fontId="7" fillId="0" borderId="0" xfId="1" applyNumberFormat="1" applyFont="1" applyFill="1" applyAlignment="1">
      <alignment horizontal="right"/>
    </xf>
    <xf numFmtId="167" fontId="7" fillId="0" borderId="1" xfId="7" applyNumberFormat="1" applyFont="1" applyFill="1" applyBorder="1" applyAlignment="1">
      <alignment horizontal="right"/>
    </xf>
    <xf numFmtId="167" fontId="7" fillId="0" borderId="1" xfId="1" applyNumberFormat="1" applyFont="1" applyFill="1" applyBorder="1" applyAlignment="1">
      <alignment horizontal="right"/>
    </xf>
    <xf numFmtId="167" fontId="7" fillId="0" borderId="0" xfId="1" applyNumberFormat="1" applyFont="1" applyFill="1" applyBorder="1" applyAlignment="1">
      <alignment horizontal="right"/>
    </xf>
    <xf numFmtId="0" fontId="7" fillId="0" borderId="0" xfId="11" quotePrefix="1" applyFont="1" applyFill="1" applyAlignment="1">
      <alignment horizontal="center"/>
    </xf>
    <xf numFmtId="0" fontId="5" fillId="0" borderId="0" xfId="10" applyFont="1" applyFill="1"/>
    <xf numFmtId="0" fontId="5" fillId="0" borderId="0" xfId="10" quotePrefix="1" applyFont="1" applyFill="1" applyAlignment="1">
      <alignment horizontal="center"/>
    </xf>
    <xf numFmtId="164" fontId="5" fillId="0" borderId="0" xfId="1" applyFont="1" applyFill="1"/>
    <xf numFmtId="167" fontId="7" fillId="0" borderId="0" xfId="6" applyNumberFormat="1" applyFont="1" applyFill="1" applyBorder="1" applyAlignment="1">
      <alignment horizontal="right"/>
    </xf>
    <xf numFmtId="164" fontId="7" fillId="0" borderId="0" xfId="10" quotePrefix="1" applyNumberFormat="1" applyFont="1" applyFill="1" applyAlignment="1">
      <alignment horizontal="center"/>
    </xf>
    <xf numFmtId="164" fontId="7" fillId="0" borderId="0" xfId="10" applyNumberFormat="1" applyFont="1" applyFill="1" applyAlignment="1">
      <alignment horizontal="center"/>
    </xf>
    <xf numFmtId="0" fontId="7" fillId="0" borderId="0" xfId="10" quotePrefix="1" applyFont="1" applyFill="1" applyAlignment="1">
      <alignment horizontal="center"/>
    </xf>
    <xf numFmtId="167" fontId="7" fillId="0" borderId="1" xfId="6" applyNumberFormat="1" applyFont="1" applyFill="1" applyBorder="1" applyAlignment="1">
      <alignment horizontal="right"/>
    </xf>
    <xf numFmtId="0" fontId="5" fillId="0" borderId="0" xfId="11" applyFont="1" applyFill="1"/>
    <xf numFmtId="0" fontId="7" fillId="0" borderId="0" xfId="12" applyFont="1" applyFill="1"/>
    <xf numFmtId="0" fontId="7" fillId="0" borderId="0" xfId="12" applyFont="1" applyFill="1" applyAlignment="1">
      <alignment horizontal="center"/>
    </xf>
    <xf numFmtId="167" fontId="7" fillId="0" borderId="0" xfId="12" applyNumberFormat="1" applyFont="1" applyFill="1" applyBorder="1" applyAlignment="1">
      <alignment horizontal="right"/>
    </xf>
    <xf numFmtId="0" fontId="7" fillId="0" borderId="1" xfId="10" applyFont="1" applyFill="1" applyBorder="1"/>
    <xf numFmtId="0" fontId="7" fillId="0" borderId="1" xfId="10" applyFont="1" applyFill="1" applyBorder="1" applyAlignment="1">
      <alignment horizontal="center"/>
    </xf>
    <xf numFmtId="167" fontId="7" fillId="0" borderId="1" xfId="10" applyNumberFormat="1" applyFont="1" applyFill="1" applyBorder="1" applyAlignment="1">
      <alignment horizontal="right"/>
    </xf>
    <xf numFmtId="0" fontId="5" fillId="0" borderId="0" xfId="10" applyFont="1" applyFill="1" applyAlignment="1">
      <alignment horizontal="center"/>
    </xf>
    <xf numFmtId="167" fontId="7" fillId="0" borderId="0" xfId="12" applyNumberFormat="1" applyFont="1" applyFill="1" applyAlignment="1">
      <alignment horizontal="right"/>
    </xf>
    <xf numFmtId="167" fontId="7" fillId="0" borderId="2" xfId="1" applyNumberFormat="1" applyFont="1" applyFill="1" applyBorder="1" applyAlignment="1">
      <alignment horizontal="right"/>
    </xf>
    <xf numFmtId="0" fontId="7" fillId="0" borderId="0" xfId="10" quotePrefix="1" applyFont="1" applyFill="1"/>
    <xf numFmtId="0" fontId="7" fillId="0" borderId="1" xfId="12" applyFont="1" applyFill="1" applyBorder="1"/>
    <xf numFmtId="0" fontId="7" fillId="0" borderId="1" xfId="12" applyFont="1" applyFill="1" applyBorder="1" applyAlignment="1">
      <alignment horizontal="center"/>
    </xf>
    <xf numFmtId="167" fontId="7" fillId="0" borderId="1" xfId="12" applyNumberFormat="1" applyFont="1" applyFill="1" applyBorder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1" xfId="0" applyNumberFormat="1" applyFont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0" fontId="7" fillId="0" borderId="0" xfId="10" applyFont="1" applyFill="1" applyAlignment="1">
      <alignment horizontal="left"/>
    </xf>
    <xf numFmtId="0" fontId="5" fillId="0" borderId="0" xfId="10" applyFont="1" applyFill="1" applyAlignment="1">
      <alignment horizontal="left"/>
    </xf>
    <xf numFmtId="0" fontId="7" fillId="0" borderId="1" xfId="10" applyFont="1" applyFill="1" applyBorder="1" applyAlignment="1">
      <alignment horizontal="left"/>
    </xf>
    <xf numFmtId="3" fontId="7" fillId="0" borderId="0" xfId="10" applyNumberFormat="1" applyFont="1" applyFill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10" applyFont="1" applyFill="1" applyAlignment="1">
      <alignment horizontal="left"/>
    </xf>
    <xf numFmtId="0" fontId="5" fillId="0" borderId="0" xfId="7" applyNumberFormat="1" applyFont="1" applyFill="1" applyAlignment="1">
      <alignment horizontal="left"/>
    </xf>
    <xf numFmtId="165" fontId="7" fillId="0" borderId="0" xfId="7" applyNumberFormat="1" applyFont="1" applyFill="1" applyAlignment="1">
      <alignment horizontal="center"/>
    </xf>
    <xf numFmtId="0" fontId="5" fillId="0" borderId="1" xfId="7" applyNumberFormat="1" applyFont="1" applyFill="1" applyBorder="1" applyAlignment="1">
      <alignment horizontal="left"/>
    </xf>
    <xf numFmtId="165" fontId="7" fillId="0" borderId="1" xfId="7" applyNumberFormat="1" applyFont="1" applyFill="1" applyBorder="1" applyAlignment="1">
      <alignment horizontal="center"/>
    </xf>
    <xf numFmtId="0" fontId="7" fillId="0" borderId="0" xfId="11" applyNumberFormat="1" applyFont="1" applyFill="1" applyAlignment="1">
      <alignment horizontal="left"/>
    </xf>
    <xf numFmtId="0" fontId="7" fillId="0" borderId="1" xfId="10" applyNumberFormat="1" applyFont="1" applyFill="1" applyBorder="1" applyAlignment="1">
      <alignment horizontal="left"/>
    </xf>
    <xf numFmtId="0" fontId="7" fillId="0" borderId="0" xfId="10" applyNumberFormat="1" applyFont="1" applyFill="1" applyAlignment="1">
      <alignment horizontal="left"/>
    </xf>
    <xf numFmtId="164" fontId="7" fillId="0" borderId="0" xfId="10" applyNumberFormat="1" applyFont="1" applyFill="1"/>
    <xf numFmtId="0" fontId="10" fillId="0" borderId="0" xfId="11" applyNumberFormat="1" applyFont="1" applyFill="1" applyAlignment="1">
      <alignment horizontal="left"/>
    </xf>
    <xf numFmtId="0" fontId="10" fillId="0" borderId="0" xfId="11" applyFont="1" applyFill="1"/>
    <xf numFmtId="167" fontId="11" fillId="0" borderId="0" xfId="7" applyNumberFormat="1" applyFont="1" applyFill="1" applyBorder="1" applyAlignment="1">
      <alignment horizontal="right"/>
    </xf>
    <xf numFmtId="167" fontId="11" fillId="0" borderId="0" xfId="7" applyNumberFormat="1" applyFont="1" applyFill="1" applyAlignment="1">
      <alignment horizontal="right"/>
    </xf>
    <xf numFmtId="167" fontId="11" fillId="0" borderId="0" xfId="11" applyNumberFormat="1" applyFont="1" applyFill="1" applyAlignment="1">
      <alignment horizontal="right"/>
    </xf>
    <xf numFmtId="167" fontId="11" fillId="0" borderId="0" xfId="11" applyNumberFormat="1" applyFont="1" applyFill="1" applyAlignment="1">
      <alignment horizontal="center"/>
    </xf>
    <xf numFmtId="167" fontId="11" fillId="0" borderId="0" xfId="11" applyNumberFormat="1" applyFont="1" applyFill="1" applyBorder="1" applyAlignment="1">
      <alignment horizontal="right"/>
    </xf>
    <xf numFmtId="167" fontId="11" fillId="0" borderId="1" xfId="7" applyNumberFormat="1" applyFont="1" applyFill="1" applyBorder="1" applyAlignment="1">
      <alignment horizontal="right"/>
    </xf>
    <xf numFmtId="167" fontId="10" fillId="0" borderId="0" xfId="7" applyNumberFormat="1" applyFont="1" applyFill="1" applyAlignment="1">
      <alignment horizontal="right"/>
    </xf>
    <xf numFmtId="167" fontId="10" fillId="0" borderId="0" xfId="11" applyNumberFormat="1" applyFont="1" applyFill="1" applyAlignment="1">
      <alignment horizontal="right"/>
    </xf>
    <xf numFmtId="0" fontId="11" fillId="0" borderId="0" xfId="10" applyNumberFormat="1" applyFont="1" applyFill="1" applyAlignment="1">
      <alignment horizontal="left"/>
    </xf>
    <xf numFmtId="0" fontId="10" fillId="0" borderId="0" xfId="10" applyNumberFormat="1" applyFont="1" applyFill="1" applyAlignment="1">
      <alignment horizontal="left"/>
    </xf>
    <xf numFmtId="0" fontId="10" fillId="0" borderId="0" xfId="10" applyFont="1" applyFill="1"/>
    <xf numFmtId="167" fontId="10" fillId="0" borderId="0" xfId="1" applyNumberFormat="1" applyFont="1" applyFill="1" applyBorder="1" applyAlignment="1">
      <alignment horizontal="right"/>
    </xf>
    <xf numFmtId="167" fontId="10" fillId="0" borderId="0" xfId="1" applyNumberFormat="1" applyFont="1" applyFill="1" applyAlignment="1">
      <alignment horizontal="right"/>
    </xf>
    <xf numFmtId="0" fontId="10" fillId="0" borderId="0" xfId="2" applyNumberFormat="1" applyFont="1" applyFill="1" applyAlignment="1">
      <alignment horizontal="left"/>
    </xf>
    <xf numFmtId="164" fontId="12" fillId="0" borderId="0" xfId="10" applyNumberFormat="1" applyFont="1" applyFill="1"/>
    <xf numFmtId="164" fontId="10" fillId="0" borderId="0" xfId="10" applyNumberFormat="1" applyFont="1" applyFill="1"/>
    <xf numFmtId="167" fontId="10" fillId="2" borderId="0" xfId="1" applyNumberFormat="1" applyFont="1" applyFill="1" applyBorder="1" applyAlignment="1">
      <alignment horizontal="right"/>
    </xf>
    <xf numFmtId="0" fontId="7" fillId="0" borderId="0" xfId="7" applyNumberFormat="1" applyFont="1" applyFill="1" applyAlignment="1">
      <alignment horizontal="center"/>
    </xf>
    <xf numFmtId="0" fontId="7" fillId="0" borderId="1" xfId="7" applyNumberFormat="1" applyFont="1" applyFill="1" applyBorder="1" applyAlignment="1">
      <alignment horizontal="center"/>
    </xf>
    <xf numFmtId="0" fontId="7" fillId="0" borderId="0" xfId="11" applyNumberFormat="1" applyFont="1" applyFill="1"/>
    <xf numFmtId="0" fontId="7" fillId="0" borderId="0" xfId="10" applyNumberFormat="1" applyFont="1" applyFill="1"/>
    <xf numFmtId="0" fontId="9" fillId="0" borderId="0" xfId="10" applyNumberFormat="1" applyFont="1" applyFill="1"/>
    <xf numFmtId="166" fontId="7" fillId="0" borderId="0" xfId="10" applyNumberFormat="1" applyFont="1" applyFill="1"/>
    <xf numFmtId="0" fontId="8" fillId="0" borderId="1" xfId="10" applyNumberFormat="1" applyFont="1" applyFill="1" applyBorder="1"/>
    <xf numFmtId="0" fontId="7" fillId="0" borderId="1" xfId="10" applyNumberFormat="1" applyFont="1" applyFill="1" applyBorder="1"/>
    <xf numFmtId="0" fontId="7" fillId="0" borderId="0" xfId="2" applyNumberFormat="1" applyFont="1" applyFill="1"/>
    <xf numFmtId="167" fontId="7" fillId="0" borderId="0" xfId="2" applyNumberFormat="1" applyFont="1" applyFill="1" applyAlignment="1">
      <alignment horizontal="right"/>
    </xf>
    <xf numFmtId="164" fontId="7" fillId="0" borderId="0" xfId="2" applyFont="1" applyFill="1"/>
    <xf numFmtId="167" fontId="8" fillId="0" borderId="0" xfId="6" applyNumberFormat="1" applyFont="1" applyFill="1" applyAlignment="1">
      <alignment horizontal="right"/>
    </xf>
    <xf numFmtId="167" fontId="8" fillId="0" borderId="0" xfId="10" applyNumberFormat="1" applyFont="1" applyFill="1" applyAlignment="1">
      <alignment horizontal="right"/>
    </xf>
    <xf numFmtId="0" fontId="7" fillId="0" borderId="0" xfId="12" applyNumberFormat="1" applyFont="1" applyFill="1"/>
    <xf numFmtId="0" fontId="10" fillId="0" borderId="0" xfId="11" applyNumberFormat="1" applyFont="1" applyFill="1"/>
    <xf numFmtId="167" fontId="11" fillId="0" borderId="0" xfId="7" applyNumberFormat="1" applyFont="1" applyFill="1" applyAlignment="1">
      <alignment horizontal="center"/>
    </xf>
    <xf numFmtId="167" fontId="11" fillId="0" borderId="0" xfId="11" applyNumberFormat="1" applyFont="1" applyFill="1" applyBorder="1" applyAlignment="1">
      <alignment horizontal="center"/>
    </xf>
    <xf numFmtId="0" fontId="10" fillId="0" borderId="0" xfId="10" applyNumberFormat="1" applyFont="1" applyFill="1"/>
    <xf numFmtId="0" fontId="12" fillId="0" borderId="0" xfId="10" applyNumberFormat="1" applyFont="1" applyFill="1"/>
    <xf numFmtId="0" fontId="10" fillId="0" borderId="0" xfId="11" applyNumberFormat="1" applyFont="1" applyFill="1" applyBorder="1"/>
    <xf numFmtId="0" fontId="10" fillId="0" borderId="0" xfId="10" applyFont="1" applyFill="1" applyBorder="1"/>
    <xf numFmtId="166" fontId="10" fillId="0" borderId="0" xfId="10" applyNumberFormat="1" applyFont="1" applyFill="1"/>
    <xf numFmtId="0" fontId="10" fillId="0" borderId="0" xfId="11" applyFont="1" applyFill="1" applyBorder="1"/>
    <xf numFmtId="166" fontId="7" fillId="0" borderId="0" xfId="10" applyNumberFormat="1" applyFont="1" applyFill="1" applyAlignment="1">
      <alignment horizontal="center"/>
    </xf>
    <xf numFmtId="167" fontId="7" fillId="0" borderId="1" xfId="0" applyNumberFormat="1" applyFont="1" applyFill="1" applyBorder="1" applyAlignment="1">
      <alignment horizontal="right"/>
    </xf>
    <xf numFmtId="166" fontId="7" fillId="0" borderId="0" xfId="10" applyNumberFormat="1" applyFont="1" applyFill="1" applyBorder="1" applyAlignment="1">
      <alignment horizontal="center"/>
    </xf>
    <xf numFmtId="0" fontId="7" fillId="0" borderId="0" xfId="10" applyFont="1" applyFill="1" applyBorder="1" applyAlignment="1">
      <alignment horizontal="left" indent="1"/>
    </xf>
    <xf numFmtId="165" fontId="7" fillId="0" borderId="0" xfId="6" applyNumberFormat="1" applyFont="1" applyFill="1"/>
    <xf numFmtId="164" fontId="7" fillId="0" borderId="0" xfId="6" applyNumberFormat="1" applyFont="1" applyFill="1"/>
    <xf numFmtId="0" fontId="7" fillId="0" borderId="0" xfId="1" quotePrefix="1" applyNumberFormat="1" applyFont="1" applyFill="1" applyAlignment="1">
      <alignment horizontal="center"/>
    </xf>
    <xf numFmtId="164" fontId="7" fillId="0" borderId="0" xfId="1" quotePrefix="1" applyFont="1" applyFill="1" applyAlignment="1">
      <alignment horizontal="center"/>
    </xf>
    <xf numFmtId="0" fontId="7" fillId="0" borderId="0" xfId="0" applyFont="1" applyFill="1"/>
    <xf numFmtId="0" fontId="5" fillId="0" borderId="0" xfId="10" applyFont="1" applyFill="1" applyBorder="1"/>
    <xf numFmtId="0" fontId="7" fillId="0" borderId="0" xfId="10" applyFont="1" applyFill="1" applyBorder="1" applyAlignment="1"/>
    <xf numFmtId="164" fontId="7" fillId="0" borderId="0" xfId="1" applyFont="1" applyFill="1" applyAlignment="1">
      <alignment horizontal="right"/>
    </xf>
    <xf numFmtId="164" fontId="7" fillId="0" borderId="1" xfId="1" applyFont="1" applyFill="1" applyBorder="1" applyAlignment="1">
      <alignment horizontal="right"/>
    </xf>
    <xf numFmtId="164" fontId="7" fillId="0" borderId="0" xfId="1" applyFont="1" applyFill="1" applyBorder="1" applyAlignment="1">
      <alignment horizontal="right"/>
    </xf>
    <xf numFmtId="166" fontId="7" fillId="0" borderId="2" xfId="1" applyNumberFormat="1" applyFont="1" applyFill="1" applyBorder="1" applyAlignment="1">
      <alignment horizontal="right"/>
    </xf>
    <xf numFmtId="166" fontId="7" fillId="0" borderId="0" xfId="1" applyNumberFormat="1" applyFont="1" applyFill="1" applyBorder="1" applyAlignment="1">
      <alignment horizontal="right"/>
    </xf>
    <xf numFmtId="166" fontId="7" fillId="0" borderId="0" xfId="1" applyNumberFormat="1" applyFont="1" applyFill="1" applyAlignment="1">
      <alignment horizontal="right"/>
    </xf>
    <xf numFmtId="166" fontId="7" fillId="0" borderId="1" xfId="1" applyNumberFormat="1" applyFont="1" applyFill="1" applyBorder="1" applyAlignment="1">
      <alignment horizontal="right"/>
    </xf>
    <xf numFmtId="166" fontId="7" fillId="0" borderId="0" xfId="10" applyNumberFormat="1" applyFont="1" applyFill="1" applyAlignment="1">
      <alignment horizontal="right"/>
    </xf>
    <xf numFmtId="166" fontId="7" fillId="0" borderId="0" xfId="6" applyNumberFormat="1" applyFont="1" applyFill="1" applyAlignment="1">
      <alignment horizontal="right"/>
    </xf>
    <xf numFmtId="0" fontId="5" fillId="0" borderId="0" xfId="0" applyFont="1" applyAlignment="1">
      <alignment horizontal="left"/>
    </xf>
    <xf numFmtId="166" fontId="7" fillId="3" borderId="0" xfId="1" applyNumberFormat="1" applyFont="1" applyFill="1" applyAlignment="1">
      <alignment horizontal="right"/>
    </xf>
    <xf numFmtId="166" fontId="7" fillId="0" borderId="0" xfId="1" applyNumberFormat="1" applyFont="1" applyFill="1"/>
    <xf numFmtId="166" fontId="7" fillId="0" borderId="0" xfId="11" applyNumberFormat="1" applyFont="1" applyFill="1" applyAlignment="1">
      <alignment horizontal="right"/>
    </xf>
    <xf numFmtId="166" fontId="7" fillId="0" borderId="0" xfId="10" applyNumberFormat="1" applyFont="1" applyFill="1" applyBorder="1" applyAlignment="1">
      <alignment horizontal="right"/>
    </xf>
    <xf numFmtId="166" fontId="7" fillId="0" borderId="0" xfId="6" applyNumberFormat="1" applyFont="1" applyFill="1" applyBorder="1" applyAlignment="1">
      <alignment horizontal="right"/>
    </xf>
    <xf numFmtId="166" fontId="10" fillId="0" borderId="0" xfId="1" applyNumberFormat="1" applyFont="1" applyFill="1" applyBorder="1" applyAlignment="1">
      <alignment horizontal="right"/>
    </xf>
    <xf numFmtId="166" fontId="10" fillId="0" borderId="0" xfId="1" applyNumberFormat="1" applyFont="1" applyFill="1" applyAlignment="1">
      <alignment horizontal="right"/>
    </xf>
    <xf numFmtId="166" fontId="10" fillId="3" borderId="0" xfId="1" applyNumberFormat="1" applyFont="1" applyFill="1" applyBorder="1" applyAlignment="1">
      <alignment horizontal="right"/>
    </xf>
    <xf numFmtId="166" fontId="10" fillId="0" borderId="1" xfId="1" applyNumberFormat="1" applyFont="1" applyFill="1" applyBorder="1" applyAlignment="1">
      <alignment horizontal="right"/>
    </xf>
    <xf numFmtId="166" fontId="10" fillId="0" borderId="2" xfId="1" applyNumberFormat="1" applyFont="1" applyFill="1" applyBorder="1" applyAlignment="1">
      <alignment horizontal="right"/>
    </xf>
    <xf numFmtId="166" fontId="7" fillId="3" borderId="0" xfId="1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166" fontId="0" fillId="0" borderId="0" xfId="0" applyNumberFormat="1"/>
    <xf numFmtId="0" fontId="5" fillId="0" borderId="0" xfId="0" applyFont="1" applyFill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left"/>
    </xf>
    <xf numFmtId="167" fontId="5" fillId="0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166" fontId="13" fillId="0" borderId="0" xfId="1" applyNumberFormat="1" applyFont="1" applyFill="1" applyAlignment="1">
      <alignment horizontal="right"/>
    </xf>
    <xf numFmtId="166" fontId="7" fillId="4" borderId="0" xfId="1" applyNumberFormat="1" applyFont="1" applyFill="1" applyBorder="1" applyAlignment="1">
      <alignment horizontal="right"/>
    </xf>
    <xf numFmtId="166" fontId="7" fillId="4" borderId="1" xfId="1" applyNumberFormat="1" applyFont="1" applyFill="1" applyBorder="1" applyAlignment="1">
      <alignment horizontal="right"/>
    </xf>
    <xf numFmtId="167" fontId="7" fillId="0" borderId="0" xfId="0" applyNumberFormat="1" applyFont="1" applyFill="1" applyAlignment="1">
      <alignment horizontal="left"/>
    </xf>
    <xf numFmtId="167" fontId="7" fillId="0" borderId="1" xfId="0" applyNumberFormat="1" applyFont="1" applyFill="1" applyBorder="1" applyAlignment="1">
      <alignment horizontal="left"/>
    </xf>
    <xf numFmtId="0" fontId="7" fillId="3" borderId="0" xfId="10" applyFont="1" applyFill="1"/>
    <xf numFmtId="0" fontId="5" fillId="0" borderId="0" xfId="0" applyFont="1" applyFill="1" applyAlignment="1">
      <alignment horizontal="left"/>
    </xf>
    <xf numFmtId="0" fontId="5" fillId="0" borderId="0" xfId="7" applyNumberFormat="1" applyFont="1" applyFill="1" applyBorder="1" applyAlignment="1">
      <alignment horizontal="left"/>
    </xf>
    <xf numFmtId="165" fontId="7" fillId="0" borderId="0" xfId="7" applyNumberFormat="1" applyFont="1" applyFill="1" applyBorder="1" applyAlignment="1">
      <alignment horizontal="center"/>
    </xf>
    <xf numFmtId="167" fontId="7" fillId="0" borderId="0" xfId="7" applyNumberFormat="1" applyFont="1" applyFill="1" applyBorder="1" applyAlignment="1">
      <alignment horizontal="right"/>
    </xf>
    <xf numFmtId="0" fontId="7" fillId="3" borderId="0" xfId="10" applyFont="1" applyFill="1" applyAlignment="1">
      <alignment horizontal="center"/>
    </xf>
    <xf numFmtId="164" fontId="7" fillId="3" borderId="0" xfId="6" applyNumberFormat="1" applyFont="1" applyFill="1"/>
    <xf numFmtId="0" fontId="7" fillId="3" borderId="0" xfId="11" applyFont="1" applyFill="1"/>
    <xf numFmtId="166" fontId="7" fillId="3" borderId="0" xfId="6" applyNumberFormat="1" applyFont="1" applyFill="1" applyAlignment="1">
      <alignment horizontal="right"/>
    </xf>
    <xf numFmtId="166" fontId="7" fillId="5" borderId="0" xfId="1" applyNumberFormat="1" applyFont="1" applyFill="1" applyBorder="1" applyAlignment="1">
      <alignment horizontal="right"/>
    </xf>
    <xf numFmtId="166" fontId="7" fillId="5" borderId="0" xfId="1" applyNumberFormat="1" applyFont="1" applyFill="1" applyAlignment="1">
      <alignment horizontal="right"/>
    </xf>
    <xf numFmtId="166" fontId="7" fillId="6" borderId="0" xfId="1" applyNumberFormat="1" applyFont="1" applyFill="1" applyBorder="1" applyAlignment="1">
      <alignment horizontal="right"/>
    </xf>
    <xf numFmtId="167" fontId="11" fillId="0" borderId="1" xfId="3" applyNumberFormat="1" applyFont="1" applyFill="1" applyBorder="1" applyAlignment="1">
      <alignment horizontal="right" vertical="top"/>
    </xf>
    <xf numFmtId="167" fontId="11" fillId="0" borderId="0" xfId="3" applyNumberFormat="1" applyFont="1" applyFill="1" applyBorder="1" applyAlignment="1">
      <alignment horizontal="right" vertical="top"/>
    </xf>
    <xf numFmtId="167" fontId="10" fillId="0" borderId="1" xfId="1" applyNumberFormat="1" applyFont="1" applyFill="1" applyBorder="1" applyAlignment="1">
      <alignment horizontal="right"/>
    </xf>
    <xf numFmtId="167" fontId="10" fillId="0" borderId="2" xfId="1" applyNumberFormat="1" applyFont="1" applyFill="1" applyBorder="1" applyAlignment="1">
      <alignment horizontal="right"/>
    </xf>
    <xf numFmtId="167" fontId="7" fillId="0" borderId="0" xfId="10" applyNumberFormat="1" applyFont="1" applyFill="1"/>
    <xf numFmtId="167" fontId="10" fillId="0" borderId="3" xfId="1" applyNumberFormat="1" applyFont="1" applyFill="1" applyBorder="1" applyAlignment="1">
      <alignment horizontal="right"/>
    </xf>
    <xf numFmtId="167" fontId="10" fillId="0" borderId="0" xfId="11" applyNumberFormat="1" applyFont="1" applyFill="1"/>
    <xf numFmtId="167" fontId="7" fillId="0" borderId="5" xfId="1" applyNumberFormat="1" applyFont="1" applyFill="1" applyBorder="1" applyAlignment="1">
      <alignment horizontal="right"/>
    </xf>
    <xf numFmtId="167" fontId="13" fillId="0" borderId="0" xfId="1" applyNumberFormat="1" applyFont="1" applyFill="1" applyAlignment="1">
      <alignment horizontal="right"/>
    </xf>
    <xf numFmtId="167" fontId="7" fillId="0" borderId="0" xfId="1" applyNumberFormat="1" applyFont="1" applyFill="1"/>
    <xf numFmtId="168" fontId="7" fillId="0" borderId="2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/>
    </xf>
    <xf numFmtId="166" fontId="7" fillId="0" borderId="0" xfId="11" applyNumberFormat="1" applyFont="1" applyFill="1" applyBorder="1" applyAlignment="1">
      <alignment horizontal="right"/>
    </xf>
    <xf numFmtId="167" fontId="5" fillId="0" borderId="0" xfId="1" applyNumberFormat="1" applyFont="1" applyFill="1" applyBorder="1" applyAlignment="1">
      <alignment horizontal="right"/>
    </xf>
    <xf numFmtId="166" fontId="5" fillId="0" borderId="0" xfId="6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>
      <alignment horizontal="right"/>
    </xf>
    <xf numFmtId="0" fontId="11" fillId="0" borderId="0" xfId="10" applyNumberFormat="1" applyFont="1" applyFill="1"/>
    <xf numFmtId="167" fontId="15" fillId="0" borderId="0" xfId="2" applyNumberFormat="1" applyFont="1" applyFill="1"/>
    <xf numFmtId="167" fontId="15" fillId="0" borderId="0" xfId="2" applyNumberFormat="1" applyFont="1" applyFill="1" applyAlignment="1">
      <alignment horizontal="right"/>
    </xf>
    <xf numFmtId="167" fontId="15" fillId="0" borderId="0" xfId="2" applyNumberFormat="1" applyFont="1" applyFill="1" applyBorder="1"/>
    <xf numFmtId="167" fontId="15" fillId="0" borderId="1" xfId="2" applyNumberFormat="1" applyFont="1" applyFill="1" applyBorder="1"/>
    <xf numFmtId="167" fontId="15" fillId="0" borderId="1" xfId="2" applyNumberFormat="1" applyFont="1" applyFill="1" applyBorder="1" applyAlignment="1">
      <alignment horizontal="right"/>
    </xf>
    <xf numFmtId="167" fontId="15" fillId="0" borderId="2" xfId="2" applyNumberFormat="1" applyFont="1" applyFill="1" applyBorder="1"/>
    <xf numFmtId="0" fontId="15" fillId="0" borderId="1" xfId="14" applyNumberFormat="1" applyFont="1" applyFill="1" applyBorder="1" applyAlignment="1">
      <alignment vertical="center"/>
    </xf>
    <xf numFmtId="0" fontId="7" fillId="0" borderId="0" xfId="10" applyFont="1" applyFill="1" applyAlignment="1">
      <alignment horizontal="left" vertical="center"/>
    </xf>
    <xf numFmtId="167" fontId="15" fillId="0" borderId="1" xfId="14" applyNumberFormat="1" applyFont="1" applyFill="1" applyBorder="1" applyAlignment="1">
      <alignment horizontal="right"/>
    </xf>
    <xf numFmtId="167" fontId="15" fillId="0" borderId="0" xfId="12" applyNumberFormat="1" applyFont="1" applyFill="1" applyBorder="1" applyAlignment="1">
      <alignment horizontal="right"/>
    </xf>
    <xf numFmtId="0" fontId="15" fillId="0" borderId="1" xfId="14" applyNumberFormat="1" applyFont="1" applyFill="1" applyBorder="1"/>
    <xf numFmtId="164" fontId="15" fillId="0" borderId="1" xfId="14" applyFont="1" applyFill="1" applyBorder="1"/>
    <xf numFmtId="37" fontId="15" fillId="0" borderId="1" xfId="14" applyNumberFormat="1" applyFont="1" applyFill="1" applyBorder="1" applyAlignment="1">
      <alignment horizontal="center"/>
    </xf>
    <xf numFmtId="167" fontId="15" fillId="0" borderId="1" xfId="12" applyNumberFormat="1" applyFont="1" applyFill="1" applyBorder="1" applyAlignment="1">
      <alignment horizontal="right"/>
    </xf>
    <xf numFmtId="167" fontId="14" fillId="0" borderId="1" xfId="14" applyNumberFormat="1" applyFont="1" applyFill="1" applyBorder="1" applyAlignment="1">
      <alignment horizontal="right"/>
    </xf>
    <xf numFmtId="167" fontId="15" fillId="0" borderId="1" xfId="14" applyNumberFormat="1" applyFont="1" applyFill="1" applyBorder="1"/>
    <xf numFmtId="0" fontId="5" fillId="0" borderId="0" xfId="11" applyFont="1" applyFill="1" applyAlignment="1">
      <alignment vertical="center"/>
    </xf>
    <xf numFmtId="0" fontId="7" fillId="0" borderId="0" xfId="10" applyFont="1" applyFill="1" applyAlignment="1">
      <alignment vertical="center"/>
    </xf>
    <xf numFmtId="0" fontId="5" fillId="0" borderId="0" xfId="10" applyFont="1" applyFill="1" applyAlignment="1">
      <alignment vertical="center"/>
    </xf>
    <xf numFmtId="0" fontId="7" fillId="0" borderId="0" xfId="10" applyFont="1" applyFill="1" applyBorder="1" applyAlignment="1">
      <alignment horizontal="center" vertical="center"/>
    </xf>
    <xf numFmtId="167" fontId="7" fillId="0" borderId="0" xfId="6" applyNumberFormat="1" applyFont="1" applyFill="1" applyBorder="1" applyAlignment="1">
      <alignment horizontal="right" vertical="center"/>
    </xf>
    <xf numFmtId="167" fontId="7" fillId="0" borderId="0" xfId="10" applyNumberFormat="1" applyFont="1" applyFill="1" applyAlignment="1">
      <alignment horizontal="right" vertical="center"/>
    </xf>
    <xf numFmtId="167" fontId="7" fillId="0" borderId="0" xfId="14" applyNumberFormat="1" applyFont="1" applyFill="1" applyBorder="1" applyAlignment="1">
      <alignment horizontal="right" vertical="center"/>
    </xf>
    <xf numFmtId="167" fontId="7" fillId="0" borderId="0" xfId="14" applyNumberFormat="1" applyFont="1" applyFill="1" applyAlignment="1">
      <alignment horizontal="right" vertical="center"/>
    </xf>
    <xf numFmtId="167" fontId="7" fillId="0" borderId="1" xfId="14" applyNumberFormat="1" applyFont="1" applyFill="1" applyBorder="1" applyAlignment="1">
      <alignment horizontal="right" vertical="center"/>
    </xf>
    <xf numFmtId="167" fontId="7" fillId="0" borderId="2" xfId="14" applyNumberFormat="1" applyFont="1" applyFill="1" applyBorder="1" applyAlignment="1">
      <alignment horizontal="right" vertical="center"/>
    </xf>
    <xf numFmtId="0" fontId="7" fillId="0" borderId="0" xfId="10" applyFont="1" applyFill="1" applyAlignment="1">
      <alignment horizontal="center" vertical="center"/>
    </xf>
    <xf numFmtId="167" fontId="7" fillId="0" borderId="0" xfId="6" applyNumberFormat="1" applyFont="1" applyFill="1" applyAlignment="1">
      <alignment horizontal="right" vertical="center"/>
    </xf>
    <xf numFmtId="0" fontId="5" fillId="0" borderId="0" xfId="10" applyFont="1" applyFill="1" applyAlignment="1">
      <alignment horizontal="center" vertical="center"/>
    </xf>
    <xf numFmtId="0" fontId="7" fillId="0" borderId="0" xfId="12" applyFont="1" applyFill="1" applyAlignment="1">
      <alignment vertical="center"/>
    </xf>
    <xf numFmtId="0" fontId="7" fillId="0" borderId="0" xfId="12" applyFont="1" applyFill="1" applyAlignment="1">
      <alignment horizontal="center" vertical="center"/>
    </xf>
    <xf numFmtId="167" fontId="7" fillId="0" borderId="0" xfId="12" applyNumberFormat="1" applyFont="1" applyFill="1" applyBorder="1" applyAlignment="1">
      <alignment horizontal="right" vertical="center"/>
    </xf>
    <xf numFmtId="167" fontId="7" fillId="0" borderId="0" xfId="12" applyNumberFormat="1" applyFont="1" applyFill="1" applyAlignment="1">
      <alignment horizontal="right" vertical="center"/>
    </xf>
    <xf numFmtId="168" fontId="7" fillId="0" borderId="0" xfId="14" applyNumberFormat="1" applyFont="1" applyFill="1" applyBorder="1" applyAlignment="1">
      <alignment horizontal="right" vertical="center"/>
    </xf>
    <xf numFmtId="0" fontId="14" fillId="0" borderId="0" xfId="19" applyFont="1" applyFill="1"/>
    <xf numFmtId="0" fontId="15" fillId="0" borderId="0" xfId="19" applyFont="1" applyFill="1"/>
    <xf numFmtId="167" fontId="15" fillId="0" borderId="0" xfId="19" applyNumberFormat="1" applyFont="1" applyFill="1"/>
    <xf numFmtId="0" fontId="15" fillId="0" borderId="0" xfId="19" applyFont="1" applyFill="1" applyAlignment="1">
      <alignment horizontal="right"/>
    </xf>
    <xf numFmtId="0" fontId="18" fillId="0" borderId="0" xfId="0" applyFont="1" applyAlignment="1">
      <alignment horizontal="left" vertical="center"/>
    </xf>
    <xf numFmtId="0" fontId="15" fillId="0" borderId="0" xfId="19" applyFont="1" applyFill="1" applyAlignment="1">
      <alignment horizontal="centerContinuous"/>
    </xf>
    <xf numFmtId="167" fontId="15" fillId="0" borderId="0" xfId="19" applyNumberFormat="1" applyFont="1" applyFill="1" applyAlignment="1">
      <alignment horizontal="centerContinuous"/>
    </xf>
    <xf numFmtId="0" fontId="18" fillId="0" borderId="1" xfId="0" applyFont="1" applyBorder="1" applyAlignment="1">
      <alignment horizontal="left" vertical="center"/>
    </xf>
    <xf numFmtId="0" fontId="15" fillId="0" borderId="1" xfId="19" applyFont="1" applyFill="1" applyBorder="1"/>
    <xf numFmtId="0" fontId="15" fillId="0" borderId="1" xfId="19" applyFont="1" applyFill="1" applyBorder="1" applyAlignment="1">
      <alignment horizontal="centerContinuous"/>
    </xf>
    <xf numFmtId="167" fontId="15" fillId="0" borderId="1" xfId="19" applyNumberFormat="1" applyFont="1" applyFill="1" applyBorder="1" applyAlignment="1">
      <alignment horizontal="centerContinuous"/>
    </xf>
    <xf numFmtId="0" fontId="19" fillId="0" borderId="0" xfId="0" applyFont="1" applyBorder="1" applyAlignment="1">
      <alignment horizontal="left" vertical="center"/>
    </xf>
    <xf numFmtId="0" fontId="15" fillId="0" borderId="0" xfId="19" applyFont="1" applyFill="1" applyBorder="1"/>
    <xf numFmtId="0" fontId="15" fillId="0" borderId="0" xfId="19" applyFont="1" applyFill="1" applyBorder="1" applyAlignment="1">
      <alignment horizontal="centerContinuous"/>
    </xf>
    <xf numFmtId="167" fontId="15" fillId="0" borderId="0" xfId="19" applyNumberFormat="1" applyFont="1" applyFill="1" applyBorder="1" applyAlignment="1">
      <alignment horizontal="centerContinuous"/>
    </xf>
    <xf numFmtId="164" fontId="14" fillId="0" borderId="0" xfId="2" applyFont="1" applyFill="1"/>
    <xf numFmtId="164" fontId="14" fillId="0" borderId="0" xfId="2" applyFont="1" applyFill="1" applyBorder="1" applyAlignment="1">
      <alignment horizontal="center"/>
    </xf>
    <xf numFmtId="166" fontId="14" fillId="0" borderId="0" xfId="2" applyNumberFormat="1" applyFont="1" applyFill="1" applyBorder="1" applyAlignment="1">
      <alignment horizontal="right"/>
    </xf>
    <xf numFmtId="164" fontId="14" fillId="0" borderId="0" xfId="2" applyFont="1" applyFill="1" applyAlignment="1"/>
    <xf numFmtId="166" fontId="14" fillId="0" borderId="0" xfId="2" applyNumberFormat="1" applyFont="1" applyFill="1" applyAlignment="1"/>
    <xf numFmtId="167" fontId="14" fillId="0" borderId="0" xfId="2" applyNumberFormat="1" applyFont="1" applyFill="1" applyAlignment="1">
      <alignment horizontal="right"/>
    </xf>
    <xf numFmtId="164" fontId="14" fillId="0" borderId="0" xfId="2" applyFont="1" applyFill="1" applyBorder="1" applyAlignment="1">
      <alignment horizontal="right"/>
    </xf>
    <xf numFmtId="167" fontId="14" fillId="0" borderId="1" xfId="2" applyNumberFormat="1" applyFont="1" applyFill="1" applyBorder="1" applyAlignment="1">
      <alignment horizontal="right"/>
    </xf>
    <xf numFmtId="164" fontId="15" fillId="0" borderId="0" xfId="2" applyNumberFormat="1" applyFont="1" applyFill="1" applyAlignment="1"/>
    <xf numFmtId="167" fontId="15" fillId="0" borderId="0" xfId="2" applyNumberFormat="1" applyFont="1" applyFill="1" applyBorder="1" applyAlignment="1">
      <alignment horizontal="center"/>
    </xf>
    <xf numFmtId="167" fontId="15" fillId="0" borderId="0" xfId="2" applyNumberFormat="1" applyFont="1" applyFill="1" applyAlignment="1">
      <alignment horizontal="center"/>
    </xf>
    <xf numFmtId="164" fontId="15" fillId="0" borderId="0" xfId="2" applyNumberFormat="1" applyFont="1" applyFill="1" applyBorder="1" applyAlignment="1">
      <alignment horizontal="right"/>
    </xf>
    <xf numFmtId="164" fontId="15" fillId="0" borderId="0" xfId="2" applyNumberFormat="1" applyFont="1" applyFill="1"/>
    <xf numFmtId="1" fontId="15" fillId="0" borderId="0" xfId="2" applyNumberFormat="1" applyFont="1" applyFill="1" applyAlignment="1"/>
    <xf numFmtId="167" fontId="15" fillId="0" borderId="0" xfId="2" applyNumberFormat="1" applyFont="1" applyFill="1" applyBorder="1" applyAlignment="1"/>
    <xf numFmtId="164" fontId="15" fillId="0" borderId="0" xfId="2" applyFont="1" applyFill="1"/>
    <xf numFmtId="1" fontId="15" fillId="0" borderId="0" xfId="2" applyNumberFormat="1" applyFont="1" applyFill="1" applyAlignment="1">
      <alignment horizontal="center"/>
    </xf>
    <xf numFmtId="167" fontId="15" fillId="0" borderId="0" xfId="2" applyNumberFormat="1" applyFont="1" applyFill="1" applyBorder="1" applyAlignment="1">
      <alignment horizontal="right"/>
    </xf>
    <xf numFmtId="166" fontId="15" fillId="0" borderId="0" xfId="2" applyNumberFormat="1" applyFont="1" applyFill="1"/>
    <xf numFmtId="1" fontId="15" fillId="0" borderId="0" xfId="2" quotePrefix="1" applyNumberFormat="1" applyFont="1" applyFill="1" applyAlignment="1">
      <alignment horizontal="center"/>
    </xf>
    <xf numFmtId="167" fontId="15" fillId="0" borderId="1" xfId="2" applyNumberFormat="1" applyFont="1" applyFill="1" applyBorder="1" applyAlignment="1"/>
    <xf numFmtId="164" fontId="15" fillId="0" borderId="0" xfId="2" quotePrefix="1" applyNumberFormat="1" applyFont="1" applyFill="1"/>
    <xf numFmtId="164" fontId="15" fillId="0" borderId="0" xfId="2" applyNumberFormat="1" applyFont="1" applyFill="1" applyBorder="1"/>
    <xf numFmtId="1" fontId="15" fillId="0" borderId="0" xfId="2" applyNumberFormat="1" applyFont="1" applyFill="1" applyBorder="1"/>
    <xf numFmtId="167" fontId="15" fillId="0" borderId="2" xfId="2" applyNumberFormat="1" applyFont="1" applyFill="1" applyBorder="1" applyAlignment="1">
      <alignment horizontal="right"/>
    </xf>
    <xf numFmtId="167" fontId="15" fillId="0" borderId="1" xfId="14" applyNumberFormat="1" applyFont="1" applyFill="1" applyBorder="1" applyAlignment="1">
      <alignment vertical="center"/>
    </xf>
    <xf numFmtId="167" fontId="15" fillId="0" borderId="1" xfId="14" applyNumberFormat="1" applyFont="1" applyFill="1" applyBorder="1" applyAlignment="1">
      <alignment horizontal="center"/>
    </xf>
    <xf numFmtId="0" fontId="11" fillId="0" borderId="0" xfId="7" applyNumberFormat="1" applyFont="1" applyFill="1" applyAlignment="1">
      <alignment horizontal="left"/>
    </xf>
    <xf numFmtId="0" fontId="11" fillId="0" borderId="1" xfId="7" applyNumberFormat="1" applyFont="1" applyFill="1" applyBorder="1" applyAlignment="1">
      <alignment horizontal="left"/>
    </xf>
    <xf numFmtId="167" fontId="10" fillId="0" borderId="1" xfId="7" applyNumberFormat="1" applyFont="1" applyFill="1" applyBorder="1" applyAlignment="1">
      <alignment horizontal="right"/>
    </xf>
    <xf numFmtId="0" fontId="11" fillId="0" borderId="1" xfId="10" applyFont="1" applyFill="1" applyBorder="1" applyAlignment="1">
      <alignment horizontal="center" vertical="center"/>
    </xf>
    <xf numFmtId="166" fontId="10" fillId="0" borderId="0" xfId="14" applyNumberFormat="1" applyFont="1" applyFill="1" applyAlignment="1">
      <alignment horizontal="right"/>
    </xf>
    <xf numFmtId="167" fontId="10" fillId="0" borderId="0" xfId="14" applyNumberFormat="1" applyFont="1" applyFill="1" applyBorder="1" applyAlignment="1">
      <alignment horizontal="right"/>
    </xf>
    <xf numFmtId="167" fontId="10" fillId="0" borderId="0" xfId="14" applyNumberFormat="1" applyFont="1" applyFill="1" applyAlignment="1">
      <alignment horizontal="right"/>
    </xf>
    <xf numFmtId="166" fontId="10" fillId="0" borderId="0" xfId="14" applyNumberFormat="1" applyFont="1" applyFill="1" applyBorder="1" applyAlignment="1">
      <alignment horizontal="right"/>
    </xf>
    <xf numFmtId="167" fontId="10" fillId="0" borderId="1" xfId="14" applyNumberFormat="1" applyFont="1" applyFill="1" applyBorder="1" applyAlignment="1">
      <alignment horizontal="right"/>
    </xf>
    <xf numFmtId="0" fontId="10" fillId="0" borderId="0" xfId="10" applyNumberFormat="1" applyFont="1" applyFill="1" applyAlignment="1">
      <alignment horizontal="center"/>
    </xf>
    <xf numFmtId="167" fontId="10" fillId="0" borderId="2" xfId="14" applyNumberFormat="1" applyFont="1" applyFill="1" applyBorder="1" applyAlignment="1">
      <alignment horizontal="right"/>
    </xf>
    <xf numFmtId="167" fontId="10" fillId="0" borderId="0" xfId="10" applyNumberFormat="1" applyFont="1" applyFill="1" applyAlignment="1">
      <alignment horizontal="right"/>
    </xf>
    <xf numFmtId="167" fontId="10" fillId="0" borderId="0" xfId="6" applyNumberFormat="1" applyFont="1" applyFill="1" applyAlignment="1">
      <alignment horizontal="right"/>
    </xf>
    <xf numFmtId="0" fontId="10" fillId="0" borderId="0" xfId="7" applyNumberFormat="1" applyFont="1" applyFill="1" applyAlignment="1">
      <alignment horizontal="center"/>
    </xf>
    <xf numFmtId="0" fontId="10" fillId="0" borderId="1" xfId="7" applyNumberFormat="1" applyFont="1" applyFill="1" applyBorder="1" applyAlignment="1">
      <alignment horizontal="center"/>
    </xf>
    <xf numFmtId="167" fontId="11" fillId="0" borderId="5" xfId="7" applyNumberFormat="1" applyFont="1" applyFill="1" applyBorder="1" applyAlignment="1">
      <alignment horizontal="right"/>
    </xf>
    <xf numFmtId="0" fontId="10" fillId="0" borderId="0" xfId="11" applyNumberFormat="1" applyFont="1" applyFill="1" applyAlignment="1">
      <alignment horizontal="center"/>
    </xf>
    <xf numFmtId="167" fontId="10" fillId="0" borderId="0" xfId="10" applyNumberFormat="1" applyFont="1" applyFill="1"/>
    <xf numFmtId="164" fontId="10" fillId="0" borderId="0" xfId="14" applyFont="1" applyFill="1" applyAlignment="1">
      <alignment horizontal="right"/>
    </xf>
    <xf numFmtId="167" fontId="10" fillId="0" borderId="0" xfId="6" applyNumberFormat="1" applyFont="1" applyFill="1" applyBorder="1" applyAlignment="1">
      <alignment horizontal="right"/>
    </xf>
    <xf numFmtId="0" fontId="10" fillId="0" borderId="1" xfId="10" applyFont="1" applyFill="1" applyBorder="1"/>
    <xf numFmtId="0" fontId="10" fillId="0" borderId="1" xfId="10" applyNumberFormat="1" applyFont="1" applyFill="1" applyBorder="1"/>
    <xf numFmtId="167" fontId="10" fillId="0" borderId="1" xfId="10" applyNumberFormat="1" applyFont="1" applyFill="1" applyBorder="1" applyAlignment="1">
      <alignment horizontal="right"/>
    </xf>
    <xf numFmtId="167" fontId="10" fillId="0" borderId="1" xfId="6" applyNumberFormat="1" applyFont="1" applyFill="1" applyBorder="1" applyAlignment="1">
      <alignment horizontal="right"/>
    </xf>
    <xf numFmtId="0" fontId="10" fillId="0" borderId="0" xfId="3" applyNumberFormat="1" applyFont="1" applyFill="1"/>
    <xf numFmtId="167" fontId="10" fillId="0" borderId="0" xfId="3" applyNumberFormat="1" applyFont="1" applyFill="1" applyAlignment="1">
      <alignment horizontal="right"/>
    </xf>
    <xf numFmtId="164" fontId="10" fillId="0" borderId="0" xfId="3" applyFont="1" applyFill="1"/>
    <xf numFmtId="167" fontId="21" fillId="0" borderId="0" xfId="10" applyNumberFormat="1" applyFont="1" applyFill="1" applyAlignment="1">
      <alignment horizontal="right"/>
    </xf>
    <xf numFmtId="167" fontId="21" fillId="0" borderId="0" xfId="6" applyNumberFormat="1" applyFont="1" applyFill="1" applyAlignment="1">
      <alignment horizontal="right"/>
    </xf>
    <xf numFmtId="0" fontId="10" fillId="0" borderId="0" xfId="12" applyNumberFormat="1" applyFont="1" applyFill="1"/>
    <xf numFmtId="167" fontId="10" fillId="0" borderId="0" xfId="12" applyNumberFormat="1" applyFont="1" applyFill="1" applyAlignment="1">
      <alignment horizontal="right"/>
    </xf>
    <xf numFmtId="0" fontId="7" fillId="0" borderId="0" xfId="11" applyFont="1" applyFill="1" applyAlignment="1">
      <alignment vertical="center"/>
    </xf>
    <xf numFmtId="0" fontId="7" fillId="0" borderId="1" xfId="10" applyFont="1" applyFill="1" applyBorder="1" applyAlignment="1">
      <alignment vertical="center"/>
    </xf>
    <xf numFmtId="0" fontId="7" fillId="0" borderId="1" xfId="10" applyNumberFormat="1" applyFont="1" applyFill="1" applyBorder="1" applyAlignment="1">
      <alignment horizontal="left" vertical="center"/>
    </xf>
    <xf numFmtId="167" fontId="7" fillId="0" borderId="1" xfId="10" applyNumberFormat="1" applyFont="1" applyFill="1" applyBorder="1" applyAlignment="1">
      <alignment horizontal="right" vertical="center"/>
    </xf>
    <xf numFmtId="167" fontId="7" fillId="0" borderId="1" xfId="6" applyNumberFormat="1" applyFont="1" applyFill="1" applyBorder="1" applyAlignment="1">
      <alignment horizontal="right" vertical="center"/>
    </xf>
    <xf numFmtId="0" fontId="22" fillId="0" borderId="0" xfId="12" applyFont="1" applyFill="1" applyAlignment="1">
      <alignment vertical="center"/>
    </xf>
    <xf numFmtId="0" fontId="22" fillId="0" borderId="0" xfId="12" applyFont="1" applyFill="1" applyAlignment="1">
      <alignment horizontal="center" vertical="center"/>
    </xf>
    <xf numFmtId="167" fontId="22" fillId="0" borderId="0" xfId="14" applyNumberFormat="1" applyFont="1" applyFill="1" applyBorder="1" applyAlignment="1">
      <alignment horizontal="right" vertical="center"/>
    </xf>
    <xf numFmtId="0" fontId="5" fillId="0" borderId="0" xfId="12" applyFont="1" applyFill="1" applyAlignment="1">
      <alignment vertical="center"/>
    </xf>
    <xf numFmtId="167" fontId="7" fillId="0" borderId="0" xfId="18" applyNumberFormat="1" applyFont="1" applyFill="1" applyAlignment="1">
      <alignment horizontal="right" vertical="center"/>
    </xf>
    <xf numFmtId="167" fontId="7" fillId="0" borderId="0" xfId="18" applyNumberFormat="1" applyFont="1" applyFill="1" applyBorder="1" applyAlignment="1">
      <alignment horizontal="right" vertical="center"/>
    </xf>
    <xf numFmtId="167" fontId="7" fillId="0" borderId="0" xfId="10" applyNumberFormat="1" applyFont="1" applyFill="1" applyBorder="1" applyAlignment="1">
      <alignment horizontal="right" vertical="center"/>
    </xf>
    <xf numFmtId="0" fontId="5" fillId="0" borderId="0" xfId="10" applyFont="1" applyFill="1" applyAlignment="1">
      <alignment horizontal="left" vertical="center"/>
    </xf>
    <xf numFmtId="166" fontId="7" fillId="0" borderId="0" xfId="14" applyNumberFormat="1" applyFont="1" applyFill="1" applyAlignment="1">
      <alignment horizontal="right" vertical="center"/>
    </xf>
    <xf numFmtId="166" fontId="7" fillId="0" borderId="0" xfId="10" applyNumberFormat="1" applyFont="1" applyFill="1" applyAlignment="1">
      <alignment horizontal="right" vertical="center"/>
    </xf>
    <xf numFmtId="0" fontId="6" fillId="0" borderId="0" xfId="18" applyFont="1" applyFill="1" applyAlignment="1">
      <alignment horizontal="left" vertical="center"/>
    </xf>
    <xf numFmtId="0" fontId="6" fillId="0" borderId="0" xfId="10" applyFont="1" applyFill="1" applyAlignment="1">
      <alignment horizontal="left" vertical="center"/>
    </xf>
    <xf numFmtId="0" fontId="23" fillId="0" borderId="0" xfId="10" applyFont="1" applyFill="1" applyAlignment="1">
      <alignment horizontal="left" vertical="center"/>
    </xf>
    <xf numFmtId="166" fontId="7" fillId="0" borderId="0" xfId="14" applyNumberFormat="1" applyFont="1" applyFill="1" applyBorder="1" applyAlignment="1">
      <alignment horizontal="right" vertical="center"/>
    </xf>
    <xf numFmtId="167" fontId="7" fillId="0" borderId="0" xfId="10" applyNumberFormat="1" applyFont="1" applyFill="1" applyAlignment="1">
      <alignment vertical="center"/>
    </xf>
    <xf numFmtId="167" fontId="7" fillId="0" borderId="0" xfId="14" applyNumberFormat="1" applyFont="1" applyFill="1" applyAlignment="1">
      <alignment vertical="center"/>
    </xf>
    <xf numFmtId="166" fontId="7" fillId="0" borderId="0" xfId="14" applyNumberFormat="1" applyFont="1" applyFill="1" applyAlignment="1">
      <alignment vertical="center"/>
    </xf>
    <xf numFmtId="0" fontId="24" fillId="0" borderId="0" xfId="10" applyFont="1" applyFill="1" applyAlignment="1">
      <alignment horizontal="left" vertical="center"/>
    </xf>
    <xf numFmtId="3" fontId="7" fillId="0" borderId="0" xfId="1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167" fontId="5" fillId="0" borderId="0" xfId="0" applyNumberFormat="1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167" fontId="5" fillId="0" borderId="1" xfId="0" applyNumberFormat="1" applyFont="1" applyFill="1" applyBorder="1" applyAlignment="1">
      <alignment horizontal="right" vertical="center"/>
    </xf>
    <xf numFmtId="0" fontId="5" fillId="0" borderId="0" xfId="9" applyFont="1" applyFill="1" applyAlignment="1">
      <alignment horizontal="center" vertical="center"/>
    </xf>
    <xf numFmtId="167" fontId="5" fillId="0" borderId="0" xfId="3" applyNumberFormat="1" applyFont="1" applyFill="1" applyBorder="1" applyAlignment="1">
      <alignment horizontal="center" vertical="center"/>
    </xf>
    <xf numFmtId="167" fontId="5" fillId="0" borderId="0" xfId="3" applyNumberFormat="1" applyFont="1" applyFill="1" applyBorder="1" applyAlignment="1">
      <alignment horizontal="right" vertical="center"/>
    </xf>
    <xf numFmtId="167" fontId="5" fillId="0" borderId="0" xfId="3" quotePrefix="1" applyNumberFormat="1" applyFont="1" applyFill="1" applyBorder="1" applyAlignment="1">
      <alignment horizontal="right" vertical="center"/>
    </xf>
    <xf numFmtId="0" fontId="5" fillId="0" borderId="1" xfId="9" applyFont="1" applyFill="1" applyBorder="1" applyAlignment="1">
      <alignment horizontal="center" vertical="center"/>
    </xf>
    <xf numFmtId="0" fontId="6" fillId="0" borderId="0" xfId="9" applyFont="1" applyFill="1" applyAlignment="1">
      <alignment horizontal="center" vertical="center"/>
    </xf>
    <xf numFmtId="167" fontId="5" fillId="0" borderId="1" xfId="3" applyNumberFormat="1" applyFont="1" applyFill="1" applyBorder="1" applyAlignment="1">
      <alignment horizontal="right" vertical="center"/>
    </xf>
    <xf numFmtId="0" fontId="5" fillId="0" borderId="0" xfId="9" applyFont="1" applyFill="1" applyBorder="1" applyAlignment="1">
      <alignment horizontal="center" vertical="center"/>
    </xf>
    <xf numFmtId="166" fontId="7" fillId="0" borderId="0" xfId="10" applyNumberFormat="1" applyFont="1" applyFill="1" applyAlignment="1">
      <alignment vertical="center"/>
    </xf>
    <xf numFmtId="164" fontId="7" fillId="0" borderId="0" xfId="1" applyFont="1" applyFill="1" applyAlignment="1">
      <alignment vertical="center"/>
    </xf>
    <xf numFmtId="167" fontId="7" fillId="0" borderId="0" xfId="1" applyNumberFormat="1" applyFont="1" applyFill="1" applyAlignment="1">
      <alignment horizontal="right" vertical="center"/>
    </xf>
    <xf numFmtId="0" fontId="7" fillId="0" borderId="1" xfId="10" applyFont="1" applyFill="1" applyBorder="1" applyAlignment="1">
      <alignment horizontal="left" vertical="center"/>
    </xf>
    <xf numFmtId="167" fontId="7" fillId="0" borderId="1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166" fontId="7" fillId="0" borderId="0" xfId="1" applyNumberFormat="1" applyFont="1" applyFill="1" applyAlignment="1">
      <alignment vertical="center"/>
    </xf>
    <xf numFmtId="166" fontId="7" fillId="0" borderId="0" xfId="1" applyNumberFormat="1" applyFont="1" applyFill="1" applyBorder="1" applyAlignment="1">
      <alignment horizontal="right" vertical="center"/>
    </xf>
    <xf numFmtId="0" fontId="7" fillId="0" borderId="1" xfId="1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167" fontId="7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167" fontId="7" fillId="0" borderId="1" xfId="0" applyNumberFormat="1" applyFont="1" applyFill="1" applyBorder="1" applyAlignment="1">
      <alignment horizontal="left" vertical="center"/>
    </xf>
    <xf numFmtId="0" fontId="7" fillId="0" borderId="0" xfId="10" applyFont="1" applyFill="1" applyBorder="1" applyAlignment="1">
      <alignment vertical="center"/>
    </xf>
    <xf numFmtId="167" fontId="5" fillId="0" borderId="0" xfId="4" quotePrefix="1" applyNumberFormat="1" applyFont="1" applyFill="1" applyBorder="1" applyAlignment="1">
      <alignment horizontal="right" vertical="center"/>
    </xf>
    <xf numFmtId="167" fontId="5" fillId="0" borderId="0" xfId="4" applyNumberFormat="1" applyFont="1" applyFill="1" applyBorder="1" applyAlignment="1">
      <alignment horizontal="right" vertical="center"/>
    </xf>
    <xf numFmtId="167" fontId="7" fillId="0" borderId="0" xfId="0" applyNumberFormat="1" applyFont="1" applyFill="1" applyAlignment="1">
      <alignment horizontal="right" vertical="center"/>
    </xf>
    <xf numFmtId="0" fontId="7" fillId="0" borderId="0" xfId="11" applyFont="1" applyFill="1" applyAlignment="1">
      <alignment horizontal="center" vertical="center"/>
    </xf>
    <xf numFmtId="167" fontId="7" fillId="0" borderId="0" xfId="7" applyNumberFormat="1" applyFont="1" applyFill="1" applyAlignment="1">
      <alignment horizontal="right" vertical="center"/>
    </xf>
    <xf numFmtId="167" fontId="7" fillId="0" borderId="0" xfId="11" applyNumberFormat="1" applyFont="1" applyFill="1" applyAlignment="1">
      <alignment horizontal="right" vertical="center"/>
    </xf>
    <xf numFmtId="167" fontId="7" fillId="0" borderId="0" xfId="1" applyNumberFormat="1" applyFont="1" applyFill="1" applyBorder="1" applyAlignment="1">
      <alignment horizontal="right" vertical="center"/>
    </xf>
    <xf numFmtId="167" fontId="7" fillId="0" borderId="0" xfId="7" applyNumberFormat="1" applyFont="1" applyFill="1" applyBorder="1" applyAlignment="1">
      <alignment horizontal="right" vertical="center"/>
    </xf>
    <xf numFmtId="0" fontId="7" fillId="0" borderId="0" xfId="11" quotePrefix="1" applyFont="1" applyFill="1" applyAlignment="1">
      <alignment horizontal="center" vertical="center"/>
    </xf>
    <xf numFmtId="0" fontId="5" fillId="0" borderId="0" xfId="10" quotePrefix="1" applyFont="1" applyFill="1" applyAlignment="1">
      <alignment horizontal="center" vertical="center"/>
    </xf>
    <xf numFmtId="164" fontId="7" fillId="0" borderId="0" xfId="10" quotePrefix="1" applyNumberFormat="1" applyFont="1" applyFill="1" applyAlignment="1">
      <alignment horizontal="center" vertical="center"/>
    </xf>
    <xf numFmtId="167" fontId="7" fillId="0" borderId="1" xfId="10" applyNumberFormat="1" applyFont="1" applyFill="1" applyBorder="1" applyAlignment="1">
      <alignment vertical="center"/>
    </xf>
    <xf numFmtId="167" fontId="5" fillId="0" borderId="0" xfId="10" applyNumberFormat="1" applyFont="1" applyFill="1" applyAlignment="1">
      <alignment vertical="center"/>
    </xf>
    <xf numFmtId="167" fontId="7" fillId="0" borderId="1" xfId="14" applyNumberFormat="1" applyFont="1" applyFill="1" applyBorder="1" applyAlignment="1">
      <alignment vertical="center"/>
    </xf>
    <xf numFmtId="167" fontId="7" fillId="0" borderId="0" xfId="14" applyNumberFormat="1" applyFont="1" applyFill="1" applyBorder="1" applyAlignment="1">
      <alignment vertical="center"/>
    </xf>
    <xf numFmtId="0" fontId="22" fillId="0" borderId="0" xfId="10" applyFont="1" applyFill="1" applyAlignment="1">
      <alignment vertical="center"/>
    </xf>
    <xf numFmtId="0" fontId="5" fillId="0" borderId="0" xfId="7" applyNumberFormat="1" applyFont="1" applyFill="1" applyAlignment="1">
      <alignment horizontal="left" vertical="center"/>
    </xf>
    <xf numFmtId="165" fontId="7" fillId="0" borderId="0" xfId="7" applyNumberFormat="1" applyFont="1" applyFill="1" applyAlignment="1">
      <alignment horizontal="center" vertical="center"/>
    </xf>
    <xf numFmtId="0" fontId="5" fillId="0" borderId="1" xfId="7" applyNumberFormat="1" applyFont="1" applyFill="1" applyBorder="1" applyAlignment="1">
      <alignment horizontal="left" vertical="center"/>
    </xf>
    <xf numFmtId="165" fontId="7" fillId="0" borderId="1" xfId="7" applyNumberFormat="1" applyFont="1" applyFill="1" applyBorder="1" applyAlignment="1">
      <alignment horizontal="center" vertical="center"/>
    </xf>
    <xf numFmtId="167" fontId="7" fillId="0" borderId="1" xfId="7" applyNumberFormat="1" applyFont="1" applyFill="1" applyBorder="1" applyAlignment="1">
      <alignment horizontal="right" vertical="center"/>
    </xf>
    <xf numFmtId="0" fontId="7" fillId="0" borderId="0" xfId="11" applyNumberFormat="1" applyFont="1" applyFill="1" applyAlignment="1">
      <alignment horizontal="left" vertical="center"/>
    </xf>
    <xf numFmtId="167" fontId="5" fillId="0" borderId="4" xfId="7" applyNumberFormat="1" applyFont="1" applyFill="1" applyBorder="1" applyAlignment="1">
      <alignment horizontal="center" vertical="center"/>
    </xf>
    <xf numFmtId="167" fontId="5" fillId="0" borderId="0" xfId="7" applyNumberFormat="1" applyFont="1" applyFill="1" applyBorder="1" applyAlignment="1">
      <alignment horizontal="center" vertical="center"/>
    </xf>
    <xf numFmtId="167" fontId="5" fillId="0" borderId="0" xfId="7" applyNumberFormat="1" applyFont="1" applyFill="1" applyBorder="1" applyAlignment="1">
      <alignment horizontal="right" vertical="center"/>
    </xf>
    <xf numFmtId="167" fontId="7" fillId="0" borderId="0" xfId="11" applyNumberFormat="1" applyFont="1" applyFill="1" applyAlignment="1">
      <alignment vertical="center"/>
    </xf>
    <xf numFmtId="167" fontId="5" fillId="0" borderId="0" xfId="7" applyNumberFormat="1" applyFont="1" applyFill="1" applyAlignment="1">
      <alignment horizontal="right" vertical="center"/>
    </xf>
    <xf numFmtId="167" fontId="5" fillId="0" borderId="0" xfId="11" applyNumberFormat="1" applyFont="1" applyFill="1" applyAlignment="1">
      <alignment horizontal="right" vertical="center"/>
    </xf>
    <xf numFmtId="167" fontId="5" fillId="0" borderId="0" xfId="11" applyNumberFormat="1" applyFont="1" applyFill="1" applyBorder="1" applyAlignment="1">
      <alignment horizontal="right" vertical="center"/>
    </xf>
    <xf numFmtId="167" fontId="5" fillId="0" borderId="1" xfId="7" applyNumberFormat="1" applyFont="1" applyFill="1" applyBorder="1" applyAlignment="1">
      <alignment horizontal="right" vertical="center"/>
    </xf>
    <xf numFmtId="0" fontId="7" fillId="0" borderId="0" xfId="2" applyNumberFormat="1" applyFont="1" applyFill="1" applyAlignment="1">
      <alignment horizontal="left" vertical="center"/>
    </xf>
    <xf numFmtId="164" fontId="9" fillId="0" borderId="0" xfId="10" applyNumberFormat="1" applyFont="1" applyFill="1" applyAlignment="1">
      <alignment vertical="center"/>
    </xf>
    <xf numFmtId="0" fontId="5" fillId="0" borderId="0" xfId="10" applyNumberFormat="1" applyFont="1" applyFill="1" applyAlignment="1">
      <alignment horizontal="left" vertical="center"/>
    </xf>
    <xf numFmtId="0" fontId="7" fillId="0" borderId="0" xfId="10" applyNumberFormat="1" applyFont="1" applyFill="1" applyAlignment="1">
      <alignment horizontal="left" vertical="center"/>
    </xf>
    <xf numFmtId="164" fontId="7" fillId="0" borderId="0" xfId="10" applyNumberFormat="1" applyFont="1" applyFill="1" applyAlignment="1">
      <alignment vertical="center"/>
    </xf>
    <xf numFmtId="167" fontId="7" fillId="0" borderId="2" xfId="1" applyNumberFormat="1" applyFont="1" applyFill="1" applyBorder="1" applyAlignment="1">
      <alignment horizontal="right" vertical="center"/>
    </xf>
    <xf numFmtId="0" fontId="5" fillId="0" borderId="0" xfId="7" applyNumberFormat="1" applyFont="1" applyFill="1" applyBorder="1" applyAlignment="1">
      <alignment horizontal="left" vertical="center"/>
    </xf>
    <xf numFmtId="165" fontId="7" fillId="0" borderId="0" xfId="7" applyNumberFormat="1" applyFont="1" applyFill="1" applyBorder="1" applyAlignment="1">
      <alignment horizontal="center" vertical="center"/>
    </xf>
    <xf numFmtId="0" fontId="7" fillId="0" borderId="0" xfId="3" applyNumberFormat="1" applyFont="1" applyFill="1" applyAlignment="1">
      <alignment horizontal="left" vertical="center"/>
    </xf>
    <xf numFmtId="0" fontId="28" fillId="0" borderId="0" xfId="18" applyFont="1" applyFill="1" applyAlignment="1">
      <alignment horizontal="left" vertical="center"/>
    </xf>
    <xf numFmtId="0" fontId="24" fillId="0" borderId="0" xfId="18" applyFont="1" applyFill="1" applyAlignment="1">
      <alignment horizontal="left" vertical="center"/>
    </xf>
    <xf numFmtId="167" fontId="24" fillId="0" borderId="0" xfId="18" applyNumberFormat="1" applyFont="1" applyFill="1" applyAlignment="1">
      <alignment horizontal="left" vertical="center"/>
    </xf>
    <xf numFmtId="167" fontId="24" fillId="0" borderId="0" xfId="18" applyNumberFormat="1" applyFont="1" applyFill="1" applyBorder="1" applyAlignment="1">
      <alignment horizontal="left" vertical="center"/>
    </xf>
    <xf numFmtId="0" fontId="24" fillId="0" borderId="0" xfId="10" applyFont="1" applyFill="1" applyAlignment="1">
      <alignment vertical="center"/>
    </xf>
    <xf numFmtId="164" fontId="24" fillId="0" borderId="0" xfId="1" applyFont="1" applyFill="1" applyAlignment="1">
      <alignment vertical="center"/>
    </xf>
    <xf numFmtId="0" fontId="28" fillId="0" borderId="1" xfId="18" applyFont="1" applyFill="1" applyBorder="1" applyAlignment="1">
      <alignment horizontal="left" vertical="center"/>
    </xf>
    <xf numFmtId="0" fontId="24" fillId="0" borderId="1" xfId="18" applyFont="1" applyFill="1" applyBorder="1" applyAlignment="1">
      <alignment horizontal="left" vertical="center"/>
    </xf>
    <xf numFmtId="167" fontId="24" fillId="0" borderId="1" xfId="18" applyNumberFormat="1" applyFont="1" applyFill="1" applyBorder="1" applyAlignment="1">
      <alignment horizontal="left" vertical="center"/>
    </xf>
    <xf numFmtId="0" fontId="24" fillId="0" borderId="0" xfId="10" applyFont="1" applyFill="1" applyAlignment="1">
      <alignment horizontal="center" vertical="center"/>
    </xf>
    <xf numFmtId="167" fontId="24" fillId="0" borderId="0" xfId="6" applyNumberFormat="1" applyFont="1" applyFill="1" applyAlignment="1">
      <alignment horizontal="right" vertical="center"/>
    </xf>
    <xf numFmtId="167" fontId="24" fillId="0" borderId="0" xfId="10" applyNumberFormat="1" applyFont="1" applyFill="1" applyBorder="1" applyAlignment="1">
      <alignment horizontal="right" vertical="center"/>
    </xf>
    <xf numFmtId="0" fontId="24" fillId="0" borderId="0" xfId="10" applyFont="1" applyFill="1" applyBorder="1" applyAlignment="1">
      <alignment vertical="center"/>
    </xf>
    <xf numFmtId="0" fontId="24" fillId="0" borderId="0" xfId="10" applyFont="1" applyFill="1" applyBorder="1" applyAlignment="1">
      <alignment horizontal="center" vertical="center"/>
    </xf>
    <xf numFmtId="167" fontId="28" fillId="0" borderId="0" xfId="4" applyNumberFormat="1" applyFont="1" applyFill="1" applyBorder="1" applyAlignment="1">
      <alignment horizontal="center" vertical="center"/>
    </xf>
    <xf numFmtId="164" fontId="24" fillId="0" borderId="0" xfId="1" applyFont="1" applyFill="1" applyBorder="1" applyAlignment="1">
      <alignment vertical="center"/>
    </xf>
    <xf numFmtId="167" fontId="28" fillId="0" borderId="0" xfId="4" quotePrefix="1" applyNumberFormat="1" applyFont="1" applyFill="1" applyBorder="1" applyAlignment="1">
      <alignment horizontal="right" vertical="center"/>
    </xf>
    <xf numFmtId="167" fontId="28" fillId="0" borderId="0" xfId="4" applyNumberFormat="1" applyFont="1" applyFill="1" applyBorder="1" applyAlignment="1">
      <alignment horizontal="right" vertical="center"/>
    </xf>
    <xf numFmtId="0" fontId="28" fillId="0" borderId="1" xfId="10" applyFont="1" applyFill="1" applyBorder="1" applyAlignment="1">
      <alignment horizontal="center" vertical="center"/>
    </xf>
    <xf numFmtId="167" fontId="28" fillId="0" borderId="1" xfId="2" applyNumberFormat="1" applyFont="1" applyFill="1" applyBorder="1" applyAlignment="1">
      <alignment horizontal="right" vertical="center"/>
    </xf>
    <xf numFmtId="167" fontId="24" fillId="0" borderId="0" xfId="14" applyNumberFormat="1" applyFont="1" applyFill="1" applyBorder="1" applyAlignment="1">
      <alignment horizontal="right" vertical="center"/>
    </xf>
    <xf numFmtId="166" fontId="24" fillId="0" borderId="0" xfId="14" applyNumberFormat="1" applyFont="1" applyFill="1" applyBorder="1" applyAlignment="1">
      <alignment horizontal="right" vertical="center"/>
    </xf>
    <xf numFmtId="0" fontId="28" fillId="0" borderId="0" xfId="10" applyFont="1" applyFill="1" applyAlignment="1">
      <alignment vertical="center"/>
    </xf>
    <xf numFmtId="167" fontId="24" fillId="0" borderId="0" xfId="14" applyNumberFormat="1" applyFont="1" applyFill="1" applyAlignment="1">
      <alignment horizontal="right" vertical="center"/>
    </xf>
    <xf numFmtId="164" fontId="24" fillId="0" borderId="0" xfId="14" applyFont="1" applyFill="1" applyBorder="1" applyAlignment="1">
      <alignment horizontal="right" vertical="center"/>
    </xf>
    <xf numFmtId="38" fontId="24" fillId="0" borderId="0" xfId="10" applyNumberFormat="1" applyFont="1" applyFill="1" applyAlignment="1">
      <alignment vertical="center"/>
    </xf>
    <xf numFmtId="164" fontId="24" fillId="0" borderId="0" xfId="1" quotePrefix="1" applyFont="1" applyFill="1" applyAlignment="1">
      <alignment vertical="center"/>
    </xf>
    <xf numFmtId="167" fontId="24" fillId="0" borderId="1" xfId="14" applyNumberFormat="1" applyFont="1" applyFill="1" applyBorder="1" applyAlignment="1">
      <alignment horizontal="right" vertical="center"/>
    </xf>
    <xf numFmtId="0" fontId="24" fillId="0" borderId="0" xfId="10" quotePrefix="1" applyFont="1" applyFill="1" applyAlignment="1">
      <alignment horizontal="center" vertical="center"/>
    </xf>
    <xf numFmtId="0" fontId="24" fillId="0" borderId="1" xfId="10" applyFont="1" applyFill="1" applyBorder="1" applyAlignment="1">
      <alignment vertical="center"/>
    </xf>
    <xf numFmtId="0" fontId="24" fillId="0" borderId="1" xfId="10" applyFont="1" applyFill="1" applyBorder="1" applyAlignment="1">
      <alignment horizontal="center" vertical="center"/>
    </xf>
    <xf numFmtId="167" fontId="24" fillId="0" borderId="1" xfId="18" applyNumberFormat="1" applyFont="1" applyFill="1" applyBorder="1" applyAlignment="1">
      <alignment horizontal="right" vertical="center"/>
    </xf>
    <xf numFmtId="167" fontId="24" fillId="0" borderId="1" xfId="10" applyNumberFormat="1" applyFont="1" applyFill="1" applyBorder="1" applyAlignment="1">
      <alignment horizontal="right" vertical="center"/>
    </xf>
    <xf numFmtId="164" fontId="24" fillId="0" borderId="0" xfId="10" applyNumberFormat="1" applyFont="1" applyFill="1" applyAlignment="1">
      <alignment horizontal="center" vertical="center"/>
    </xf>
    <xf numFmtId="0" fontId="24" fillId="0" borderId="0" xfId="11" applyFont="1" applyFill="1" applyAlignment="1">
      <alignment vertical="center"/>
    </xf>
    <xf numFmtId="0" fontId="28" fillId="0" borderId="0" xfId="10" applyFont="1" applyFill="1" applyBorder="1" applyAlignment="1">
      <alignment vertical="center"/>
    </xf>
    <xf numFmtId="166" fontId="24" fillId="0" borderId="0" xfId="10" applyNumberFormat="1" applyFont="1" applyFill="1" applyBorder="1" applyAlignment="1">
      <alignment horizontal="center" vertical="center"/>
    </xf>
    <xf numFmtId="0" fontId="24" fillId="0" borderId="0" xfId="10" applyFont="1" applyFill="1" applyBorder="1" applyAlignment="1">
      <alignment horizontal="left" vertical="center"/>
    </xf>
    <xf numFmtId="165" fontId="24" fillId="0" borderId="0" xfId="6" applyNumberFormat="1" applyFont="1" applyFill="1" applyAlignment="1">
      <alignment vertical="center"/>
    </xf>
    <xf numFmtId="164" fontId="24" fillId="0" borderId="0" xfId="6" applyNumberFormat="1" applyFont="1" applyFill="1" applyAlignment="1">
      <alignment vertical="center"/>
    </xf>
    <xf numFmtId="167" fontId="24" fillId="0" borderId="0" xfId="6" applyNumberFormat="1" applyFont="1" applyFill="1" applyBorder="1" applyAlignment="1">
      <alignment horizontal="right" vertical="center"/>
    </xf>
    <xf numFmtId="40" fontId="24" fillId="0" borderId="0" xfId="1" applyNumberFormat="1" applyFont="1" applyFill="1" applyAlignment="1">
      <alignment vertical="center"/>
    </xf>
    <xf numFmtId="166" fontId="24" fillId="0" borderId="0" xfId="6" applyNumberFormat="1" applyFont="1" applyFill="1" applyBorder="1" applyAlignment="1">
      <alignment horizontal="right" vertical="center"/>
    </xf>
    <xf numFmtId="0" fontId="24" fillId="0" borderId="0" xfId="14" quotePrefix="1" applyNumberFormat="1" applyFont="1" applyFill="1" applyAlignment="1">
      <alignment horizontal="center" vertical="center"/>
    </xf>
    <xf numFmtId="167" fontId="24" fillId="0" borderId="2" xfId="14" applyNumberFormat="1" applyFont="1" applyFill="1" applyBorder="1" applyAlignment="1">
      <alignment horizontal="right" vertical="center"/>
    </xf>
    <xf numFmtId="164" fontId="24" fillId="0" borderId="0" xfId="14" quotePrefix="1" applyFont="1" applyFill="1" applyAlignment="1">
      <alignment horizontal="center" vertical="center"/>
    </xf>
    <xf numFmtId="164" fontId="24" fillId="0" borderId="0" xfId="10" applyNumberFormat="1" applyFont="1" applyFill="1" applyAlignment="1">
      <alignment vertical="center"/>
    </xf>
    <xf numFmtId="0" fontId="28" fillId="0" borderId="0" xfId="11" applyFont="1" applyFill="1" applyAlignment="1">
      <alignment vertical="center"/>
    </xf>
    <xf numFmtId="0" fontId="24" fillId="0" borderId="0" xfId="18" applyFont="1" applyFill="1" applyAlignment="1">
      <alignment vertical="center"/>
    </xf>
    <xf numFmtId="167" fontId="24" fillId="0" borderId="0" xfId="18" applyNumberFormat="1" applyFont="1" applyFill="1" applyAlignment="1">
      <alignment horizontal="right" vertical="center"/>
    </xf>
    <xf numFmtId="167" fontId="24" fillId="0" borderId="0" xfId="18" applyNumberFormat="1" applyFont="1" applyFill="1" applyBorder="1" applyAlignment="1">
      <alignment horizontal="right" vertical="center"/>
    </xf>
    <xf numFmtId="167" fontId="24" fillId="0" borderId="0" xfId="11" applyNumberFormat="1" applyFont="1" applyFill="1" applyBorder="1" applyAlignment="1">
      <alignment horizontal="right" vertical="center"/>
    </xf>
    <xf numFmtId="0" fontId="24" fillId="0" borderId="0" xfId="11" quotePrefix="1" applyFont="1" applyFill="1" applyAlignment="1">
      <alignment horizontal="center" vertical="center"/>
    </xf>
    <xf numFmtId="164" fontId="7" fillId="0" borderId="0" xfId="6" applyNumberFormat="1" applyFont="1" applyFill="1" applyAlignment="1">
      <alignment vertical="center"/>
    </xf>
    <xf numFmtId="166" fontId="7" fillId="0" borderId="0" xfId="6" applyNumberFormat="1" applyFont="1" applyFill="1" applyBorder="1" applyAlignment="1">
      <alignment horizontal="right" vertical="center"/>
    </xf>
    <xf numFmtId="169" fontId="7" fillId="0" borderId="2" xfId="14" applyNumberFormat="1" applyFont="1" applyFill="1" applyBorder="1" applyAlignment="1">
      <alignment horizontal="right" vertical="center"/>
    </xf>
    <xf numFmtId="0" fontId="7" fillId="0" borderId="0" xfId="10" quotePrefix="1" applyFont="1" applyFill="1" applyAlignment="1">
      <alignment horizontal="left" vertical="center"/>
    </xf>
    <xf numFmtId="0" fontId="7" fillId="0" borderId="0" xfId="10" quotePrefix="1" applyFont="1" applyFill="1" applyAlignment="1">
      <alignment vertical="center"/>
    </xf>
    <xf numFmtId="0" fontId="5" fillId="0" borderId="0" xfId="0" applyFont="1" applyAlignment="1">
      <alignment horizontal="left"/>
    </xf>
    <xf numFmtId="167" fontId="5" fillId="0" borderId="1" xfId="3" applyNumberFormat="1" applyFont="1" applyFill="1" applyBorder="1" applyAlignment="1">
      <alignment horizontal="center" vertical="top"/>
    </xf>
    <xf numFmtId="0" fontId="5" fillId="0" borderId="0" xfId="18" applyFont="1" applyFill="1" applyAlignment="1">
      <alignment horizontal="left" vertical="center"/>
    </xf>
    <xf numFmtId="167" fontId="5" fillId="0" borderId="1" xfId="3" applyNumberFormat="1" applyFont="1" applyFill="1" applyBorder="1" applyAlignment="1">
      <alignment horizontal="center" vertical="center"/>
    </xf>
    <xf numFmtId="167" fontId="5" fillId="0" borderId="1" xfId="7" applyNumberFormat="1" applyFont="1" applyFill="1" applyBorder="1" applyAlignment="1">
      <alignment horizontal="center" vertical="center"/>
    </xf>
    <xf numFmtId="167" fontId="5" fillId="0" borderId="1" xfId="11" applyNumberFormat="1" applyFont="1" applyFill="1" applyBorder="1" applyAlignment="1">
      <alignment horizontal="center" vertical="center"/>
    </xf>
    <xf numFmtId="167" fontId="5" fillId="0" borderId="4" xfId="7" applyNumberFormat="1" applyFont="1" applyFill="1" applyBorder="1" applyAlignment="1">
      <alignment horizontal="center" vertical="center"/>
    </xf>
    <xf numFmtId="167" fontId="28" fillId="0" borderId="1" xfId="4" applyNumberFormat="1" applyFont="1" applyFill="1" applyBorder="1" applyAlignment="1">
      <alignment horizontal="center" vertical="center"/>
    </xf>
    <xf numFmtId="167" fontId="11" fillId="0" borderId="1" xfId="7" applyNumberFormat="1" applyFont="1" applyFill="1" applyBorder="1" applyAlignment="1">
      <alignment horizontal="center"/>
    </xf>
    <xf numFmtId="167" fontId="11" fillId="0" borderId="1" xfId="11" applyNumberFormat="1" applyFont="1" applyFill="1" applyBorder="1" applyAlignment="1">
      <alignment horizontal="center"/>
    </xf>
    <xf numFmtId="167" fontId="11" fillId="0" borderId="4" xfId="7" applyNumberFormat="1" applyFont="1" applyFill="1" applyBorder="1" applyAlignment="1">
      <alignment horizontal="center"/>
    </xf>
    <xf numFmtId="167" fontId="14" fillId="0" borderId="1" xfId="2" applyNumberFormat="1" applyFont="1" applyFill="1" applyBorder="1" applyAlignment="1">
      <alignment horizontal="center"/>
    </xf>
    <xf numFmtId="167" fontId="14" fillId="0" borderId="1" xfId="2" applyNumberFormat="1" applyFont="1" applyFill="1" applyBorder="1" applyAlignment="1">
      <alignment horizontal="right"/>
    </xf>
    <xf numFmtId="167" fontId="14" fillId="0" borderId="4" xfId="2" applyNumberFormat="1" applyFont="1" applyFill="1" applyBorder="1" applyAlignment="1">
      <alignment horizontal="right"/>
    </xf>
    <xf numFmtId="167" fontId="5" fillId="0" borderId="1" xfId="4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horizontal="left"/>
    </xf>
  </cellXfs>
  <cellStyles count="21">
    <cellStyle name="Comma" xfId="1" builtinId="3"/>
    <cellStyle name="Comma 10 3" xfId="20"/>
    <cellStyle name="Comma 2" xfId="2"/>
    <cellStyle name="Comma 2 2" xfId="3"/>
    <cellStyle name="Comma 2 7" xfId="4"/>
    <cellStyle name="Comma 4" xfId="13"/>
    <cellStyle name="Comma 5" xfId="14"/>
    <cellStyle name="Comma 8" xfId="16"/>
    <cellStyle name="Comma 9 3" xfId="5"/>
    <cellStyle name="Comma_HEMRAJT03-Q1" xfId="6"/>
    <cellStyle name="Comma_HEMRAJT03-Q1 2" xfId="7"/>
    <cellStyle name="Normal" xfId="0" builtinId="0"/>
    <cellStyle name="Normal 2 2" xfId="19"/>
    <cellStyle name="Normal 2 2 2" xfId="17"/>
    <cellStyle name="Normal 2 3" xfId="18"/>
    <cellStyle name="Normal 6" xfId="15"/>
    <cellStyle name="Normal 71" xfId="8"/>
    <cellStyle name="Normal 9" xfId="9"/>
    <cellStyle name="Normal_HEMRAJT03-Q1" xfId="10"/>
    <cellStyle name="Normal_HEMRAJT03-Q1 2" xfId="11"/>
    <cellStyle name="Normal_PK FS HRD-Mar'06" xfId="1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isa%20hattakitthatre/Desktop/Hemaraj%20Q1'2017/FS/2.HRD_Cash%20Flow_new%20template_Q.1'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isa%20hattakitthatre/Desktop/Hemaraj%20Q1'2017/FS/3.Conso_Cash%20Flow_new%20template_Q.1'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_account/&#3591;&#3610;&#3585;&#3634;&#3619;&#3648;&#3591;&#3636;&#3609;&#3648;&#3627;&#3617;&#3619;&#3634;&#3594;/2016/Cash%20Flow/Q.4/Cashflow%20Q4-16/3.Conso_Cash%20Flow_new%20template_Q.4'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E"/>
      <sheetName val="Deposit"/>
      <sheetName val="WHT"/>
      <sheetName val="Intan"/>
      <sheetName val="Review CF"/>
      <sheetName val="BS reconcile-ทำก่อน"/>
      <sheetName val="1 FSG_BS"/>
      <sheetName val="2 ดอกเบี้ยค้างรับ-รายได้ดอกเบี"/>
      <sheetName val="3 Investment"/>
      <sheetName val="4 Reserved Maintenance"/>
      <sheetName val="5 IP-PPE-Copy Right-Q4'16"/>
      <sheetName val="6 Right lease_HCW"/>
      <sheetName val="7 หุ้นกู้และเงินกู้"/>
      <sheetName val="8 หุ้นกู้ระยะยาวสุทธิ-Bond HRD"/>
      <sheetName val="9 Employee benefit"/>
      <sheetName val="10 Dividend"/>
      <sheetName val="11 Transaction relatedpartiesQ2"/>
      <sheetName val="Interest_Cost of real estate de"/>
      <sheetName val="ประมาณการหนี้สินค้ำประกันรายได้"/>
      <sheetName val="Note6การประมาณการมูลค่ายุติธรรม"/>
      <sheetName val="6 Interest"/>
      <sheetName val="3-ส-รอลิ้ง"/>
      <sheetName val="6"/>
      <sheetName val="7-ส-รอลิ้ง"/>
      <sheetName val="Long term borrowing-ส-รอลิ้ง"/>
      <sheetName val="Investment sub-ส-รอลิ้ง"/>
      <sheetName val="Equity related-ส-รอลิ้ง"/>
      <sheetName val="Gain (Loss) Fx. From P&amp;L-ส-รอลิ"/>
      <sheetName val="สินทรัพย์ถือไว้เพือขาย"/>
      <sheetName val="14-ไม่ได้ใช้"/>
      <sheetName val="24-ไม่ได้ใช้"/>
      <sheetName val="2.16เงินลงทุนในบริษัทร่วม"/>
      <sheetName val="2 FSG_BSเฉพาะรายการที่เปลี่ยน"/>
      <sheetName val="2-7TranferAssetsheldforsaleQ216"/>
      <sheetName val="2-5Other Current Assets"/>
      <sheetName val="2-3 Q2-15"/>
      <sheetName val="2-111FSG-BSเฉพาะรายการที่เปลี่ย"/>
      <sheetName val="2-11FSG_BSเฉพาะรายการที่เปลี่ยน"/>
      <sheetName val="2-3Transactions related parties"/>
      <sheetName val="2-3 Q1-15"/>
      <sheetName val="2-6 IP-PPE-Copy Right-Q1'16"/>
      <sheetName val="2-6-1PPE of HRD-Q1'16"/>
      <sheetName val="2-7TranferAssetsheldforsaleQ116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J8">
            <v>618941697</v>
          </cell>
        </row>
        <row r="119">
          <cell r="J119">
            <v>748077021</v>
          </cell>
        </row>
        <row r="126">
          <cell r="J126">
            <v>0</v>
          </cell>
        </row>
        <row r="127">
          <cell r="J127">
            <v>0</v>
          </cell>
        </row>
        <row r="129">
          <cell r="J129">
            <v>0</v>
          </cell>
        </row>
        <row r="130">
          <cell r="J130">
            <v>0</v>
          </cell>
        </row>
      </sheetData>
      <sheetData sheetId="5">
        <row r="89">
          <cell r="I89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ew CF"/>
      <sheetName val="36HECL3LinkทุกQรอทำเมื่อชำระบช "/>
      <sheetName val="37HECL3ElimLinkทุกQรอทำเมื่อชำร"/>
      <sheetName val="BS reconcile-ทำก่อน"/>
      <sheetName val="1 Other current assetQ1'17"/>
      <sheetName val="2 ลูกหนี้การค้า-อื่น"/>
      <sheetName val="3 Sinking fund"/>
      <sheetName val="4 เงินลงทุนชั่วคราว"/>
      <sheetName val="5ดอกเบี้ยรับ"/>
      <sheetName val="6 Note Transaction with related"/>
      <sheetName val="7 FS_BS"/>
      <sheetName val="8 Interest-Cost of real"/>
      <sheetName val="9 Reserve Maintenance"/>
      <sheetName val="10 หุ้นกู้ระยะยาวสุทธิ"/>
      <sheetName val="11 หุ้นกู้และเงินกู้"/>
      <sheetName val="12 Employee Benefit"/>
      <sheetName val="13 ประมาณการหนี้สินค้ำประกัน"/>
      <sheetName val="14 CF-WHAUP"/>
      <sheetName val="15 WHAEG"/>
      <sheetName val="16 Statement changes"/>
      <sheetName val="เงินลงทุนในบ.ร่วม-Equity re"/>
      <sheetName val="8 สินทรัพย์ถือไว้เพื่อขาย"/>
      <sheetName val="3-10Reconcile Tax"/>
      <sheetName val="3-11นิติบุคคล"/>
      <sheetName val="3-12Corp Tax"/>
      <sheetName val="3-2-1FSG_BS_New"/>
      <sheetName val="13 Note Assets-Cash Flow"/>
      <sheetName val="15 Dividend"/>
      <sheetName val="3-15Note Assets-CashFlow-No USE"/>
      <sheetName val="3-16Note Assets-Summary-No USE"/>
      <sheetName val="3-2-16 Reconcile TaxHRD&amp;Consol"/>
      <sheetName val="PPE"/>
      <sheetName val="Deposit"/>
      <sheetName val="WHT"/>
      <sheetName val="Intan"/>
      <sheetName val="TB"/>
      <sheetName val="26-Note Use"/>
      <sheetName val="3-13เงินลงทุนในบ.ย่อย-No USE"/>
      <sheetName val="3-23Interest Receive-No USE "/>
    </sheetNames>
    <sheetDataSet>
      <sheetData sheetId="0">
        <row r="8">
          <cell r="J8">
            <v>502129337</v>
          </cell>
        </row>
        <row r="125">
          <cell r="J125">
            <v>20773606.690000001</v>
          </cell>
        </row>
        <row r="128">
          <cell r="J128">
            <v>0</v>
          </cell>
        </row>
        <row r="129">
          <cell r="J129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ew CF"/>
      <sheetName val="36HECL3LinkทุกQรอทำเมื่อชำระบช "/>
      <sheetName val="37HECL3ElimLinkทุกQรอทำเมื่อชำร"/>
      <sheetName val="BS reconcile-ทำก่อน"/>
      <sheetName val="5ดอกเบี้ยรับ"/>
      <sheetName val="1 Other current assetQ4'16"/>
      <sheetName val="2 ลูกหนี้การค้า-อื่น"/>
      <sheetName val="3 Sinking fund"/>
      <sheetName val="4 เงินลงทุนชั่วคราว"/>
      <sheetName val="6 Note Transaction with related"/>
      <sheetName val="7 เงินลงทุนในบ.ร่วม-Equity re"/>
      <sheetName val="8 Interest-Cost of real"/>
      <sheetName val="9 Reserve Maintenance"/>
      <sheetName val="10 หุ้นกู้ระยะยาวสุทธิ"/>
      <sheetName val="11 หุ้นกู้และเงินกู้"/>
      <sheetName val="12 Employee Benefit"/>
      <sheetName val="13 ประมาณการหนี้สินค้ำประกัน"/>
      <sheetName val="14 FS_BS"/>
      <sheetName val="15 Statement changes"/>
      <sheetName val="8 สินทรัพย์ถือไว้เพื่อขาย"/>
      <sheetName val="3-10Reconcile Tax"/>
      <sheetName val="3-11นิติบุคคล"/>
      <sheetName val="3-12Corp Tax"/>
      <sheetName val="3-2-1FSG_BS_New"/>
      <sheetName val="13 Note Assets-Cash Flow"/>
      <sheetName val="15 Dividend"/>
      <sheetName val="3-15Note Assets-CashFlow-No USE"/>
      <sheetName val="3-16Note Assets-Summary-No USE"/>
      <sheetName val="3-2-16 Reconcile TaxHRD&amp;Consol"/>
      <sheetName val="PPE"/>
      <sheetName val="Deposit"/>
      <sheetName val="WHT"/>
      <sheetName val="Intan"/>
      <sheetName val="TB"/>
      <sheetName val="26-Note Use"/>
      <sheetName val="3-13เงินลงทุนในบ.ย่อย-No USE"/>
      <sheetName val="3-23Interest Receive-No USE "/>
    </sheetNames>
    <sheetDataSet>
      <sheetData sheetId="0">
        <row r="8">
          <cell r="J8">
            <v>6340819257</v>
          </cell>
        </row>
      </sheetData>
      <sheetData sheetId="1"/>
      <sheetData sheetId="2"/>
      <sheetData sheetId="3">
        <row r="66">
          <cell r="I66">
            <v>447968771.12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1"/>
  <sheetViews>
    <sheetView view="pageBreakPreview" zoomScale="90" zoomScaleNormal="110" zoomScaleSheetLayoutView="90" workbookViewId="0">
      <selection sqref="A1:IV65536"/>
    </sheetView>
  </sheetViews>
  <sheetFormatPr defaultColWidth="9.140625" defaultRowHeight="18"/>
  <cols>
    <col min="1" max="2" width="1.7109375" style="64" customWidth="1"/>
    <col min="3" max="3" width="26" style="64" customWidth="1"/>
    <col min="4" max="4" width="7.7109375" style="17" customWidth="1"/>
    <col min="5" max="5" width="0.85546875" style="12" customWidth="1"/>
    <col min="6" max="6" width="13.5703125" style="18" bestFit="1" customWidth="1"/>
    <col min="7" max="7" width="1" style="19" customWidth="1"/>
    <col min="8" max="8" width="11" style="19" bestFit="1" customWidth="1"/>
    <col min="9" max="9" width="0.7109375" style="19" customWidth="1"/>
    <col min="10" max="10" width="13.5703125" style="18" bestFit="1" customWidth="1"/>
    <col min="11" max="11" width="0.85546875" style="19" customWidth="1"/>
    <col min="12" max="12" width="11" style="19" bestFit="1" customWidth="1"/>
    <col min="13" max="16384" width="9.140625" style="12"/>
  </cols>
  <sheetData>
    <row r="1" spans="1:12">
      <c r="A1" s="9" t="s">
        <v>0</v>
      </c>
      <c r="B1" s="9"/>
      <c r="C1" s="9"/>
      <c r="D1" s="9"/>
      <c r="E1" s="9"/>
      <c r="F1" s="61"/>
      <c r="G1" s="61"/>
      <c r="H1" s="61"/>
      <c r="I1" s="61"/>
      <c r="J1" s="61"/>
      <c r="K1" s="61"/>
      <c r="L1" s="61"/>
    </row>
    <row r="2" spans="1:12">
      <c r="A2" s="9" t="s">
        <v>1</v>
      </c>
      <c r="B2" s="9"/>
      <c r="C2" s="9"/>
      <c r="D2" s="9"/>
      <c r="E2" s="9"/>
      <c r="F2" s="61"/>
      <c r="G2" s="61"/>
      <c r="H2" s="61"/>
      <c r="I2" s="61"/>
      <c r="J2" s="61"/>
      <c r="K2" s="61"/>
      <c r="L2" s="61"/>
    </row>
    <row r="3" spans="1:12">
      <c r="A3" s="14" t="s">
        <v>258</v>
      </c>
      <c r="B3" s="14"/>
      <c r="C3" s="14"/>
      <c r="D3" s="14"/>
      <c r="E3" s="14"/>
      <c r="F3" s="62"/>
      <c r="G3" s="62"/>
      <c r="H3" s="62"/>
      <c r="I3" s="62"/>
      <c r="J3" s="62"/>
      <c r="K3" s="62"/>
      <c r="L3" s="62"/>
    </row>
    <row r="4" spans="1:12">
      <c r="A4" s="9"/>
      <c r="B4" s="9"/>
      <c r="C4" s="9"/>
      <c r="D4" s="9"/>
      <c r="E4" s="9"/>
      <c r="F4" s="61"/>
      <c r="G4" s="61"/>
      <c r="H4" s="61"/>
      <c r="I4" s="61"/>
      <c r="J4" s="61"/>
      <c r="K4" s="61"/>
      <c r="L4" s="61"/>
    </row>
    <row r="5" spans="1:12">
      <c r="A5" s="9"/>
      <c r="B5" s="9"/>
      <c r="C5" s="9"/>
      <c r="D5" s="1"/>
      <c r="E5" s="1"/>
      <c r="F5" s="449" t="s">
        <v>173</v>
      </c>
      <c r="G5" s="449"/>
      <c r="H5" s="449"/>
      <c r="I5" s="2"/>
      <c r="J5" s="449" t="s">
        <v>174</v>
      </c>
      <c r="K5" s="449"/>
      <c r="L5" s="449"/>
    </row>
    <row r="6" spans="1:12">
      <c r="A6" s="9"/>
      <c r="B6" s="9"/>
      <c r="C6" s="9"/>
      <c r="D6" s="1"/>
      <c r="E6" s="1"/>
      <c r="F6" s="3" t="s">
        <v>204</v>
      </c>
      <c r="G6" s="2"/>
      <c r="H6" s="3" t="s">
        <v>129</v>
      </c>
      <c r="I6" s="2"/>
      <c r="J6" s="3" t="s">
        <v>204</v>
      </c>
      <c r="K6" s="2"/>
      <c r="L6" s="3" t="s">
        <v>129</v>
      </c>
    </row>
    <row r="7" spans="1:12">
      <c r="A7" s="9"/>
      <c r="B7" s="9"/>
      <c r="C7" s="9"/>
      <c r="D7" s="1"/>
      <c r="E7" s="1"/>
      <c r="F7" s="3" t="s">
        <v>205</v>
      </c>
      <c r="G7" s="2"/>
      <c r="H7" s="3" t="s">
        <v>206</v>
      </c>
      <c r="I7" s="2"/>
      <c r="J7" s="3" t="s">
        <v>205</v>
      </c>
      <c r="K7" s="2"/>
      <c r="L7" s="3" t="s">
        <v>206</v>
      </c>
    </row>
    <row r="8" spans="1:12">
      <c r="A8" s="9"/>
      <c r="B8" s="9"/>
      <c r="C8" s="9"/>
      <c r="D8" s="1"/>
      <c r="E8" s="1"/>
      <c r="F8" s="4" t="s">
        <v>183</v>
      </c>
      <c r="G8" s="3"/>
      <c r="H8" s="4" t="s">
        <v>175</v>
      </c>
      <c r="I8" s="3"/>
      <c r="J8" s="4" t="s">
        <v>183</v>
      </c>
      <c r="K8" s="3"/>
      <c r="L8" s="4" t="s">
        <v>175</v>
      </c>
    </row>
    <row r="9" spans="1:12">
      <c r="A9" s="9"/>
      <c r="B9" s="9"/>
      <c r="C9" s="9"/>
      <c r="D9" s="5" t="s">
        <v>4</v>
      </c>
      <c r="E9" s="6"/>
      <c r="F9" s="7" t="s">
        <v>172</v>
      </c>
      <c r="G9" s="3"/>
      <c r="H9" s="7" t="s">
        <v>172</v>
      </c>
      <c r="I9" s="3"/>
      <c r="J9" s="7" t="s">
        <v>172</v>
      </c>
      <c r="K9" s="3"/>
      <c r="L9" s="7" t="s">
        <v>172</v>
      </c>
    </row>
    <row r="10" spans="1:12" ht="8.1" customHeight="1">
      <c r="A10" s="9"/>
      <c r="B10" s="9"/>
      <c r="C10" s="9"/>
      <c r="D10" s="8"/>
      <c r="E10" s="6"/>
      <c r="F10" s="3"/>
      <c r="G10" s="3"/>
      <c r="H10" s="3"/>
      <c r="I10" s="3"/>
      <c r="J10" s="3"/>
      <c r="K10" s="3"/>
      <c r="L10" s="3"/>
    </row>
    <row r="11" spans="1:12">
      <c r="A11" s="448" t="s">
        <v>5</v>
      </c>
      <c r="B11" s="448"/>
      <c r="C11" s="448"/>
      <c r="D11" s="12"/>
      <c r="F11" s="29"/>
      <c r="G11" s="63"/>
      <c r="H11" s="63"/>
      <c r="I11" s="28"/>
      <c r="J11" s="29"/>
      <c r="K11" s="28"/>
      <c r="L11" s="63"/>
    </row>
    <row r="12" spans="1:12" ht="8.1" customHeight="1">
      <c r="D12" s="12"/>
      <c r="F12" s="28"/>
      <c r="H12" s="37"/>
      <c r="J12" s="28"/>
      <c r="L12" s="28"/>
    </row>
    <row r="13" spans="1:12">
      <c r="A13" s="65" t="s">
        <v>6</v>
      </c>
      <c r="F13" s="34"/>
      <c r="H13" s="34"/>
      <c r="L13" s="18"/>
    </row>
    <row r="14" spans="1:12" ht="8.1" customHeight="1">
      <c r="D14" s="12"/>
      <c r="F14" s="28"/>
      <c r="H14" s="37"/>
      <c r="J14" s="28"/>
      <c r="L14" s="28"/>
    </row>
    <row r="15" spans="1:12">
      <c r="A15" s="64" t="s">
        <v>7</v>
      </c>
      <c r="C15" s="12"/>
      <c r="D15" s="17">
        <v>7</v>
      </c>
      <c r="F15" s="34">
        <v>3968388894.3200002</v>
      </c>
      <c r="G15" s="34"/>
      <c r="H15" s="34">
        <v>2087414640</v>
      </c>
      <c r="I15" s="34"/>
      <c r="J15" s="34">
        <v>3199923296.2599998</v>
      </c>
      <c r="K15" s="34"/>
      <c r="L15" s="34">
        <v>1613378196</v>
      </c>
    </row>
    <row r="16" spans="1:12">
      <c r="A16" s="64" t="s">
        <v>220</v>
      </c>
      <c r="C16" s="12"/>
      <c r="F16" s="34"/>
      <c r="G16" s="34"/>
      <c r="H16" s="34"/>
      <c r="I16" s="34"/>
      <c r="J16" s="34"/>
      <c r="K16" s="34"/>
      <c r="L16" s="34"/>
    </row>
    <row r="17" spans="1:12">
      <c r="B17" s="64" t="s">
        <v>8</v>
      </c>
      <c r="C17" s="12"/>
      <c r="D17" s="17">
        <v>8</v>
      </c>
      <c r="F17" s="34">
        <v>4242490.4399999678</v>
      </c>
      <c r="G17" s="34"/>
      <c r="H17" s="34">
        <v>1476833</v>
      </c>
      <c r="I17" s="34"/>
      <c r="J17" s="34">
        <v>65288072.810000002</v>
      </c>
      <c r="K17" s="34"/>
      <c r="L17" s="34">
        <v>123717037</v>
      </c>
    </row>
    <row r="18" spans="1:12">
      <c r="B18" s="64" t="s">
        <v>9</v>
      </c>
      <c r="C18" s="12"/>
      <c r="D18" s="17">
        <v>8</v>
      </c>
      <c r="F18" s="34">
        <v>161398343.38000003</v>
      </c>
      <c r="G18" s="34"/>
      <c r="H18" s="34">
        <v>161197389</v>
      </c>
      <c r="I18" s="34"/>
      <c r="J18" s="34">
        <v>7647244.8099999996</v>
      </c>
      <c r="K18" s="34"/>
      <c r="L18" s="34">
        <v>6472841</v>
      </c>
    </row>
    <row r="19" spans="1:12">
      <c r="A19" s="64" t="s">
        <v>10</v>
      </c>
      <c r="C19" s="12"/>
      <c r="F19" s="34"/>
      <c r="G19" s="34"/>
      <c r="H19" s="34"/>
      <c r="I19" s="34"/>
      <c r="J19" s="34"/>
      <c r="K19" s="34"/>
      <c r="L19" s="34"/>
    </row>
    <row r="20" spans="1:12">
      <c r="B20" s="64" t="s">
        <v>12</v>
      </c>
      <c r="C20" s="12"/>
      <c r="F20" s="34">
        <v>26910487.610000011</v>
      </c>
      <c r="G20" s="34"/>
      <c r="H20" s="34">
        <v>13589499</v>
      </c>
      <c r="I20" s="34"/>
      <c r="J20" s="34">
        <v>13310206.43</v>
      </c>
      <c r="K20" s="34"/>
      <c r="L20" s="34">
        <v>3819149</v>
      </c>
    </row>
    <row r="21" spans="1:12">
      <c r="B21" s="64" t="s">
        <v>13</v>
      </c>
      <c r="C21" s="12"/>
      <c r="F21" s="34">
        <v>2697070.1500000004</v>
      </c>
      <c r="G21" s="34"/>
      <c r="H21" s="34">
        <v>3178710</v>
      </c>
      <c r="I21" s="34"/>
      <c r="J21" s="34">
        <v>475228.62</v>
      </c>
      <c r="K21" s="34"/>
      <c r="L21" s="34">
        <v>724930</v>
      </c>
    </row>
    <row r="22" spans="1:12">
      <c r="A22" s="64" t="s">
        <v>215</v>
      </c>
      <c r="C22" s="12"/>
      <c r="F22" s="34"/>
      <c r="G22" s="34"/>
      <c r="H22" s="34"/>
      <c r="I22" s="34"/>
      <c r="J22" s="34"/>
      <c r="K22" s="34"/>
      <c r="L22" s="34"/>
    </row>
    <row r="23" spans="1:12">
      <c r="A23" s="12"/>
      <c r="B23" s="64" t="s">
        <v>221</v>
      </c>
      <c r="C23" s="12"/>
      <c r="D23" s="17">
        <v>27.1</v>
      </c>
      <c r="F23" s="34">
        <v>1462303893.1499996</v>
      </c>
      <c r="G23" s="34"/>
      <c r="H23" s="34">
        <v>1437571647</v>
      </c>
      <c r="I23" s="34"/>
      <c r="J23" s="34">
        <v>8243066478.9899998</v>
      </c>
      <c r="K23" s="34"/>
      <c r="L23" s="34">
        <v>7747168220</v>
      </c>
    </row>
    <row r="24" spans="1:12">
      <c r="A24" s="64" t="s">
        <v>14</v>
      </c>
      <c r="C24" s="12"/>
      <c r="F24" s="34">
        <v>7920000</v>
      </c>
      <c r="G24" s="34"/>
      <c r="H24" s="34">
        <v>7920000</v>
      </c>
      <c r="I24" s="34"/>
      <c r="J24" s="34">
        <v>7920000</v>
      </c>
      <c r="K24" s="34"/>
      <c r="L24" s="34">
        <v>7920000</v>
      </c>
    </row>
    <row r="25" spans="1:12">
      <c r="A25" s="64" t="s">
        <v>216</v>
      </c>
      <c r="C25" s="12"/>
      <c r="F25" s="34"/>
      <c r="G25" s="34"/>
      <c r="H25" s="34"/>
      <c r="I25" s="34"/>
      <c r="J25" s="34"/>
      <c r="K25" s="34"/>
      <c r="L25" s="34"/>
    </row>
    <row r="26" spans="1:12">
      <c r="A26" s="12"/>
      <c r="B26" s="64" t="s">
        <v>219</v>
      </c>
      <c r="C26" s="12"/>
      <c r="D26" s="17" t="s">
        <v>259</v>
      </c>
      <c r="F26" s="34">
        <v>13010818883.230001</v>
      </c>
      <c r="G26" s="34"/>
      <c r="H26" s="34">
        <v>13140529907</v>
      </c>
      <c r="I26" s="34"/>
      <c r="J26" s="34">
        <v>4389048195.2799997</v>
      </c>
      <c r="K26" s="34"/>
      <c r="L26" s="34">
        <v>4468890261</v>
      </c>
    </row>
    <row r="27" spans="1:12">
      <c r="A27" s="64" t="s">
        <v>15</v>
      </c>
      <c r="C27" s="12"/>
      <c r="F27" s="34"/>
      <c r="G27" s="34"/>
      <c r="H27" s="34"/>
      <c r="I27" s="34"/>
      <c r="J27" s="34"/>
      <c r="K27" s="34"/>
      <c r="L27" s="34"/>
    </row>
    <row r="28" spans="1:12">
      <c r="B28" s="64" t="s">
        <v>16</v>
      </c>
      <c r="C28" s="12"/>
      <c r="F28" s="34">
        <v>127165642.39000002</v>
      </c>
      <c r="G28" s="34"/>
      <c r="H28" s="34">
        <v>95477398</v>
      </c>
      <c r="I28" s="34"/>
      <c r="J28" s="34">
        <v>46991364</v>
      </c>
      <c r="K28" s="34"/>
      <c r="L28" s="34">
        <v>40464690</v>
      </c>
    </row>
    <row r="29" spans="1:12">
      <c r="B29" s="64" t="s">
        <v>13</v>
      </c>
      <c r="C29" s="12"/>
      <c r="F29" s="36">
        <v>13493549.779999997</v>
      </c>
      <c r="G29" s="37"/>
      <c r="H29" s="36">
        <v>13727420</v>
      </c>
      <c r="I29" s="37"/>
      <c r="J29" s="36">
        <v>1125864.8799999999</v>
      </c>
      <c r="K29" s="37"/>
      <c r="L29" s="36">
        <v>1093988</v>
      </c>
    </row>
    <row r="30" spans="1:12" ht="8.1" customHeight="1">
      <c r="C30" s="12"/>
      <c r="F30" s="37"/>
      <c r="G30" s="37"/>
      <c r="H30" s="37"/>
      <c r="I30" s="37"/>
      <c r="J30" s="37"/>
      <c r="K30" s="37"/>
      <c r="L30" s="37"/>
    </row>
    <row r="31" spans="1:12">
      <c r="A31" s="65" t="s">
        <v>203</v>
      </c>
      <c r="B31" s="12"/>
      <c r="C31" s="12"/>
      <c r="F31" s="36">
        <f>SUM(F15:F29)</f>
        <v>18785339254.450001</v>
      </c>
      <c r="G31" s="34"/>
      <c r="H31" s="36">
        <v>16962083443</v>
      </c>
      <c r="I31" s="34"/>
      <c r="J31" s="36">
        <f>SUM(J15:J29)</f>
        <v>15974795952.079996</v>
      </c>
      <c r="K31" s="34"/>
      <c r="L31" s="36">
        <v>14013649312</v>
      </c>
    </row>
    <row r="32" spans="1:12">
      <c r="F32" s="19"/>
      <c r="H32" s="34"/>
    </row>
    <row r="33" spans="1:12">
      <c r="F33" s="19"/>
      <c r="H33" s="34"/>
    </row>
    <row r="34" spans="1:12">
      <c r="F34" s="19"/>
      <c r="H34" s="34"/>
    </row>
    <row r="35" spans="1:12">
      <c r="F35" s="19"/>
      <c r="H35" s="34"/>
    </row>
    <row r="36" spans="1:12">
      <c r="F36" s="19"/>
      <c r="H36" s="34"/>
    </row>
    <row r="37" spans="1:12">
      <c r="F37" s="19"/>
      <c r="H37" s="34"/>
    </row>
    <row r="38" spans="1:12" ht="24" customHeight="1">
      <c r="F38" s="19"/>
      <c r="H38" s="34"/>
    </row>
    <row r="39" spans="1:12">
      <c r="A39" s="64" t="s">
        <v>208</v>
      </c>
      <c r="F39" s="19"/>
      <c r="H39" s="34"/>
    </row>
    <row r="40" spans="1:12">
      <c r="F40" s="19"/>
      <c r="H40" s="34"/>
    </row>
    <row r="41" spans="1:12">
      <c r="F41" s="19"/>
      <c r="H41" s="34"/>
    </row>
    <row r="42" spans="1:12">
      <c r="F42" s="19"/>
      <c r="H42" s="34"/>
    </row>
    <row r="43" spans="1:12">
      <c r="F43" s="19"/>
      <c r="H43" s="34"/>
    </row>
    <row r="44" spans="1:12">
      <c r="F44" s="19"/>
      <c r="H44" s="34"/>
    </row>
    <row r="45" spans="1:12">
      <c r="A45" s="51" t="s">
        <v>153</v>
      </c>
      <c r="B45" s="66"/>
      <c r="C45" s="66"/>
      <c r="D45" s="52"/>
      <c r="E45" s="51"/>
      <c r="F45" s="53"/>
      <c r="G45" s="53"/>
      <c r="H45" s="36"/>
      <c r="I45" s="53"/>
      <c r="J45" s="46"/>
      <c r="K45" s="53"/>
      <c r="L45" s="53"/>
    </row>
    <row r="46" spans="1:12">
      <c r="A46" s="9" t="s">
        <v>0</v>
      </c>
      <c r="B46" s="9"/>
      <c r="C46" s="9"/>
      <c r="D46" s="9"/>
      <c r="E46" s="9"/>
      <c r="F46" s="61"/>
      <c r="G46" s="61"/>
      <c r="H46" s="61"/>
      <c r="I46" s="61"/>
      <c r="J46" s="61"/>
      <c r="K46" s="61"/>
      <c r="L46" s="61"/>
    </row>
    <row r="47" spans="1:12">
      <c r="A47" s="9" t="s">
        <v>1</v>
      </c>
      <c r="B47" s="9"/>
      <c r="C47" s="9"/>
      <c r="D47" s="9"/>
      <c r="E47" s="9"/>
      <c r="F47" s="61"/>
      <c r="G47" s="61"/>
      <c r="H47" s="61"/>
      <c r="I47" s="61"/>
      <c r="J47" s="61"/>
      <c r="K47" s="61"/>
      <c r="L47" s="61"/>
    </row>
    <row r="48" spans="1:12">
      <c r="A48" s="14" t="s">
        <v>258</v>
      </c>
      <c r="B48" s="14"/>
      <c r="C48" s="14"/>
      <c r="D48" s="14"/>
      <c r="E48" s="14"/>
      <c r="F48" s="62"/>
      <c r="G48" s="62"/>
      <c r="H48" s="62"/>
      <c r="I48" s="62"/>
      <c r="J48" s="62"/>
      <c r="K48" s="62"/>
      <c r="L48" s="62"/>
    </row>
    <row r="49" spans="1:12">
      <c r="A49" s="9"/>
      <c r="B49" s="9"/>
      <c r="C49" s="9"/>
      <c r="D49" s="9"/>
      <c r="E49" s="9"/>
      <c r="F49" s="61"/>
      <c r="G49" s="61"/>
      <c r="H49" s="61"/>
      <c r="I49" s="61"/>
      <c r="J49" s="61"/>
      <c r="K49" s="61"/>
      <c r="L49" s="61"/>
    </row>
    <row r="50" spans="1:12">
      <c r="A50" s="9"/>
      <c r="B50" s="9"/>
      <c r="C50" s="9"/>
      <c r="D50" s="1"/>
      <c r="E50" s="1"/>
      <c r="F50" s="449" t="s">
        <v>173</v>
      </c>
      <c r="G50" s="449"/>
      <c r="H50" s="449"/>
      <c r="I50" s="2"/>
      <c r="J50" s="449" t="s">
        <v>174</v>
      </c>
      <c r="K50" s="449"/>
      <c r="L50" s="449"/>
    </row>
    <row r="51" spans="1:12">
      <c r="A51" s="9"/>
      <c r="B51" s="9"/>
      <c r="C51" s="9"/>
      <c r="D51" s="1"/>
      <c r="E51" s="1"/>
      <c r="F51" s="3" t="s">
        <v>204</v>
      </c>
      <c r="G51" s="2"/>
      <c r="H51" s="3" t="s">
        <v>129</v>
      </c>
      <c r="I51" s="2"/>
      <c r="J51" s="3" t="s">
        <v>204</v>
      </c>
      <c r="K51" s="2"/>
      <c r="L51" s="3" t="s">
        <v>129</v>
      </c>
    </row>
    <row r="52" spans="1:12">
      <c r="A52" s="9"/>
      <c r="B52" s="9"/>
      <c r="C52" s="9"/>
      <c r="D52" s="1"/>
      <c r="E52" s="1"/>
      <c r="F52" s="3" t="s">
        <v>205</v>
      </c>
      <c r="G52" s="2"/>
      <c r="H52" s="3" t="s">
        <v>206</v>
      </c>
      <c r="I52" s="2"/>
      <c r="J52" s="3" t="s">
        <v>205</v>
      </c>
      <c r="K52" s="2"/>
      <c r="L52" s="3" t="s">
        <v>206</v>
      </c>
    </row>
    <row r="53" spans="1:12">
      <c r="A53" s="9"/>
      <c r="B53" s="9"/>
      <c r="C53" s="9"/>
      <c r="D53" s="1"/>
      <c r="E53" s="1"/>
      <c r="F53" s="4" t="s">
        <v>183</v>
      </c>
      <c r="G53" s="3"/>
      <c r="H53" s="4" t="s">
        <v>175</v>
      </c>
      <c r="I53" s="3"/>
      <c r="J53" s="4" t="s">
        <v>183</v>
      </c>
      <c r="K53" s="3"/>
      <c r="L53" s="4" t="s">
        <v>175</v>
      </c>
    </row>
    <row r="54" spans="1:12">
      <c r="A54" s="9"/>
      <c r="B54" s="9"/>
      <c r="C54" s="9"/>
      <c r="D54" s="5" t="s">
        <v>4</v>
      </c>
      <c r="E54" s="6"/>
      <c r="F54" s="7" t="s">
        <v>172</v>
      </c>
      <c r="G54" s="3"/>
      <c r="H54" s="7" t="s">
        <v>172</v>
      </c>
      <c r="I54" s="3"/>
      <c r="J54" s="7" t="s">
        <v>172</v>
      </c>
      <c r="K54" s="3"/>
      <c r="L54" s="7" t="s">
        <v>172</v>
      </c>
    </row>
    <row r="55" spans="1:12" ht="8.1" customHeight="1">
      <c r="A55" s="9"/>
      <c r="B55" s="9"/>
      <c r="C55" s="9"/>
      <c r="D55" s="8"/>
      <c r="E55" s="6"/>
      <c r="F55" s="3"/>
      <c r="G55" s="3"/>
      <c r="H55" s="3"/>
      <c r="I55" s="3"/>
      <c r="J55" s="3"/>
      <c r="K55" s="3"/>
      <c r="L55" s="3"/>
    </row>
    <row r="56" spans="1:12">
      <c r="A56" s="448" t="s">
        <v>213</v>
      </c>
      <c r="B56" s="448"/>
      <c r="C56" s="448"/>
      <c r="D56" s="12"/>
      <c r="F56" s="29"/>
      <c r="G56" s="63"/>
      <c r="H56" s="63"/>
      <c r="I56" s="28"/>
      <c r="J56" s="29"/>
      <c r="K56" s="28"/>
      <c r="L56" s="63"/>
    </row>
    <row r="57" spans="1:12" ht="8.1" customHeight="1">
      <c r="A57" s="9"/>
      <c r="B57" s="9"/>
      <c r="C57" s="9"/>
      <c r="D57" s="8"/>
      <c r="E57" s="6"/>
      <c r="F57" s="3"/>
      <c r="G57" s="3"/>
      <c r="H57" s="3"/>
      <c r="I57" s="3"/>
      <c r="J57" s="3"/>
      <c r="K57" s="3"/>
      <c r="L57" s="3"/>
    </row>
    <row r="58" spans="1:12">
      <c r="A58" s="65" t="s">
        <v>17</v>
      </c>
      <c r="F58" s="19"/>
      <c r="H58" s="34"/>
      <c r="J58" s="34"/>
      <c r="K58" s="34"/>
      <c r="L58" s="34"/>
    </row>
    <row r="59" spans="1:12" ht="8.1" customHeight="1">
      <c r="A59" s="65"/>
      <c r="F59" s="19"/>
      <c r="H59" s="34"/>
      <c r="J59" s="34"/>
      <c r="K59" s="34"/>
      <c r="L59" s="34"/>
    </row>
    <row r="60" spans="1:12">
      <c r="A60" s="64" t="s">
        <v>217</v>
      </c>
      <c r="C60" s="12"/>
      <c r="F60" s="34"/>
      <c r="G60" s="34"/>
      <c r="H60" s="34"/>
      <c r="I60" s="34"/>
      <c r="K60" s="34"/>
      <c r="L60" s="18"/>
    </row>
    <row r="61" spans="1:12">
      <c r="A61" s="12"/>
      <c r="B61" s="64" t="s">
        <v>218</v>
      </c>
      <c r="C61" s="12"/>
      <c r="F61" s="34">
        <v>580626</v>
      </c>
      <c r="G61" s="34"/>
      <c r="H61" s="34">
        <v>571295</v>
      </c>
      <c r="I61" s="34"/>
      <c r="J61" s="18">
        <v>580626</v>
      </c>
      <c r="K61" s="34"/>
      <c r="L61" s="18">
        <v>571295</v>
      </c>
    </row>
    <row r="62" spans="1:12">
      <c r="A62" s="64" t="s">
        <v>18</v>
      </c>
      <c r="C62" s="12"/>
      <c r="D62" s="17" t="s">
        <v>260</v>
      </c>
      <c r="F62" s="34">
        <v>7318479422.0099993</v>
      </c>
      <c r="G62" s="34"/>
      <c r="H62" s="34">
        <v>7359184135</v>
      </c>
      <c r="I62" s="34"/>
      <c r="J62" s="34">
        <v>5442468057.3299999</v>
      </c>
      <c r="K62" s="34"/>
      <c r="L62" s="34">
        <v>5422459244</v>
      </c>
    </row>
    <row r="63" spans="1:12">
      <c r="A63" s="64" t="s">
        <v>19</v>
      </c>
      <c r="C63" s="12"/>
      <c r="D63" s="17" t="s">
        <v>261</v>
      </c>
      <c r="F63" s="18">
        <v>0</v>
      </c>
      <c r="G63" s="34"/>
      <c r="H63" s="18">
        <v>0</v>
      </c>
      <c r="I63" s="34"/>
      <c r="J63" s="34">
        <v>7165384841.5</v>
      </c>
      <c r="K63" s="34"/>
      <c r="L63" s="34">
        <v>7059284449</v>
      </c>
    </row>
    <row r="64" spans="1:12">
      <c r="A64" s="64" t="s">
        <v>224</v>
      </c>
      <c r="C64" s="12"/>
      <c r="F64" s="34"/>
      <c r="G64" s="34"/>
      <c r="H64" s="34"/>
      <c r="I64" s="34"/>
      <c r="J64" s="34"/>
      <c r="K64" s="34"/>
      <c r="L64" s="34"/>
    </row>
    <row r="65" spans="1:12">
      <c r="B65" s="64" t="s">
        <v>8</v>
      </c>
      <c r="C65" s="12"/>
      <c r="D65" s="17">
        <v>11</v>
      </c>
      <c r="F65" s="34">
        <v>1500000</v>
      </c>
      <c r="G65" s="34"/>
      <c r="H65" s="34">
        <v>1515000</v>
      </c>
      <c r="I65" s="34"/>
      <c r="J65" s="34">
        <v>0</v>
      </c>
      <c r="K65" s="34"/>
      <c r="L65" s="34">
        <v>0</v>
      </c>
    </row>
    <row r="66" spans="1:12">
      <c r="B66" s="64" t="s">
        <v>9</v>
      </c>
      <c r="C66" s="12"/>
      <c r="D66" s="17" t="s">
        <v>262</v>
      </c>
      <c r="F66" s="34">
        <v>142783002.5</v>
      </c>
      <c r="G66" s="34"/>
      <c r="H66" s="34">
        <v>142783003</v>
      </c>
      <c r="I66" s="34"/>
      <c r="J66" s="34">
        <v>142500002.5</v>
      </c>
      <c r="K66" s="34"/>
      <c r="L66" s="34">
        <v>142500003</v>
      </c>
    </row>
    <row r="67" spans="1:12">
      <c r="A67" s="64" t="s">
        <v>20</v>
      </c>
      <c r="C67" s="12"/>
      <c r="D67" s="67" t="s">
        <v>263</v>
      </c>
      <c r="F67" s="34">
        <v>6986217837.9200001</v>
      </c>
      <c r="G67" s="34"/>
      <c r="H67" s="34">
        <v>6974322371</v>
      </c>
      <c r="I67" s="34"/>
      <c r="J67" s="34">
        <v>84530396.359999999</v>
      </c>
      <c r="K67" s="34"/>
      <c r="L67" s="34">
        <v>76115763</v>
      </c>
    </row>
    <row r="68" spans="1:12">
      <c r="A68" s="64" t="s">
        <v>21</v>
      </c>
      <c r="C68" s="12"/>
      <c r="D68" s="67">
        <v>13</v>
      </c>
      <c r="F68" s="34">
        <v>134573544.63999999</v>
      </c>
      <c r="G68" s="34"/>
      <c r="H68" s="34">
        <v>135329550</v>
      </c>
      <c r="I68" s="34"/>
      <c r="J68" s="18">
        <v>0</v>
      </c>
      <c r="K68" s="34"/>
      <c r="L68" s="18">
        <v>0</v>
      </c>
    </row>
    <row r="69" spans="1:12">
      <c r="A69" s="64" t="s">
        <v>22</v>
      </c>
      <c r="C69" s="12"/>
      <c r="D69" s="67" t="s">
        <v>264</v>
      </c>
      <c r="F69" s="34">
        <v>1772226376.8499999</v>
      </c>
      <c r="G69" s="34"/>
      <c r="H69" s="34">
        <v>1768847532</v>
      </c>
      <c r="I69" s="34"/>
      <c r="J69" s="34">
        <v>115417697.7</v>
      </c>
      <c r="K69" s="34"/>
      <c r="L69" s="34">
        <v>117321541</v>
      </c>
    </row>
    <row r="70" spans="1:12">
      <c r="A70" s="64" t="s">
        <v>23</v>
      </c>
      <c r="C70" s="12"/>
      <c r="D70" s="67"/>
      <c r="F70" s="34"/>
      <c r="G70" s="34"/>
      <c r="H70" s="34"/>
      <c r="I70" s="34"/>
      <c r="J70" s="34"/>
      <c r="K70" s="34"/>
      <c r="L70" s="34"/>
    </row>
    <row r="71" spans="1:12">
      <c r="B71" s="64" t="s">
        <v>24</v>
      </c>
      <c r="C71" s="12"/>
      <c r="D71" s="17" t="s">
        <v>265</v>
      </c>
      <c r="F71" s="34">
        <v>99400329.200000003</v>
      </c>
      <c r="G71" s="34"/>
      <c r="H71" s="34">
        <v>97651622</v>
      </c>
      <c r="I71" s="34"/>
      <c r="J71" s="34">
        <v>18024577.760000002</v>
      </c>
      <c r="K71" s="34"/>
      <c r="L71" s="34">
        <v>15521280</v>
      </c>
    </row>
    <row r="72" spans="1:12">
      <c r="B72" s="64" t="s">
        <v>25</v>
      </c>
      <c r="C72" s="12"/>
      <c r="F72" s="34">
        <v>53410621.700000003</v>
      </c>
      <c r="G72" s="34"/>
      <c r="H72" s="34">
        <v>57886654</v>
      </c>
      <c r="I72" s="34"/>
      <c r="J72" s="34">
        <v>53410621.700000003</v>
      </c>
      <c r="K72" s="34"/>
      <c r="L72" s="34">
        <v>57886654</v>
      </c>
    </row>
    <row r="73" spans="1:12">
      <c r="B73" s="64" t="s">
        <v>225</v>
      </c>
      <c r="C73" s="12"/>
      <c r="F73" s="34"/>
      <c r="G73" s="34"/>
      <c r="H73" s="34"/>
      <c r="I73" s="34"/>
      <c r="J73" s="34"/>
      <c r="K73" s="34"/>
      <c r="L73" s="34"/>
    </row>
    <row r="74" spans="1:12">
      <c r="B74" s="12"/>
      <c r="C74" s="12" t="s">
        <v>226</v>
      </c>
      <c r="D74" s="17">
        <v>9.3000000000000007</v>
      </c>
      <c r="F74" s="34">
        <v>26106749.630000003</v>
      </c>
      <c r="G74" s="34"/>
      <c r="H74" s="34">
        <v>26385635</v>
      </c>
      <c r="I74" s="34"/>
      <c r="J74" s="34">
        <v>0</v>
      </c>
      <c r="K74" s="34">
        <v>0</v>
      </c>
      <c r="L74" s="34">
        <v>0</v>
      </c>
    </row>
    <row r="75" spans="1:12">
      <c r="B75" s="64" t="s">
        <v>26</v>
      </c>
      <c r="C75" s="12"/>
      <c r="D75" s="67"/>
      <c r="F75" s="34">
        <v>44787124.740000002</v>
      </c>
      <c r="G75" s="34"/>
      <c r="H75" s="34">
        <v>35375280</v>
      </c>
      <c r="I75" s="34"/>
      <c r="J75" s="34">
        <v>44787124.740000002</v>
      </c>
      <c r="K75" s="34"/>
      <c r="L75" s="34">
        <v>35375280</v>
      </c>
    </row>
    <row r="76" spans="1:12">
      <c r="A76" s="64" t="s">
        <v>130</v>
      </c>
      <c r="C76" s="12"/>
      <c r="D76" s="67">
        <v>23</v>
      </c>
      <c r="F76" s="34">
        <v>73261498.569999993</v>
      </c>
      <c r="G76" s="34"/>
      <c r="H76" s="34">
        <v>73075746</v>
      </c>
      <c r="I76" s="34"/>
      <c r="J76" s="34">
        <v>21003754.699999999</v>
      </c>
      <c r="K76" s="34"/>
      <c r="L76" s="34">
        <v>21003755</v>
      </c>
    </row>
    <row r="77" spans="1:12">
      <c r="A77" s="64" t="s">
        <v>27</v>
      </c>
      <c r="C77" s="12"/>
      <c r="F77" s="34"/>
      <c r="G77" s="34"/>
      <c r="H77" s="34"/>
      <c r="I77" s="34"/>
      <c r="J77" s="34"/>
      <c r="K77" s="34"/>
      <c r="L77" s="34"/>
    </row>
    <row r="78" spans="1:12">
      <c r="B78" s="64" t="s">
        <v>222</v>
      </c>
      <c r="C78" s="12"/>
      <c r="F78" s="34"/>
      <c r="G78" s="34"/>
      <c r="H78" s="34"/>
      <c r="I78" s="34"/>
      <c r="J78" s="34"/>
      <c r="K78" s="34"/>
      <c r="L78" s="34"/>
    </row>
    <row r="79" spans="1:12">
      <c r="B79" s="12"/>
      <c r="C79" s="12" t="s">
        <v>223</v>
      </c>
      <c r="D79" s="67">
        <v>24</v>
      </c>
      <c r="F79" s="34">
        <v>41265157.110000074</v>
      </c>
      <c r="G79" s="34"/>
      <c r="H79" s="34">
        <v>42192837</v>
      </c>
      <c r="I79" s="34"/>
      <c r="J79" s="34">
        <v>41265157.109999999</v>
      </c>
      <c r="K79" s="34"/>
      <c r="L79" s="34">
        <v>42192837</v>
      </c>
    </row>
    <row r="80" spans="1:12">
      <c r="B80" s="64" t="s">
        <v>28</v>
      </c>
      <c r="C80" s="12"/>
      <c r="F80" s="36">
        <v>4597353.4799999995</v>
      </c>
      <c r="G80" s="34"/>
      <c r="H80" s="36">
        <v>4620666</v>
      </c>
      <c r="I80" s="34"/>
      <c r="J80" s="36">
        <v>3292237.4</v>
      </c>
      <c r="K80" s="34"/>
      <c r="L80" s="36">
        <v>3321850</v>
      </c>
    </row>
    <row r="81" spans="1:12" ht="8.1" customHeight="1">
      <c r="C81" s="12"/>
      <c r="F81" s="37"/>
      <c r="G81" s="37"/>
      <c r="H81" s="37"/>
      <c r="I81" s="37"/>
      <c r="J81" s="37"/>
      <c r="K81" s="37"/>
      <c r="L81" s="37"/>
    </row>
    <row r="82" spans="1:12">
      <c r="A82" s="65" t="s">
        <v>207</v>
      </c>
      <c r="B82" s="12"/>
      <c r="C82" s="12"/>
      <c r="F82" s="36">
        <f>SUM(F61:F80)</f>
        <v>16699189644.35</v>
      </c>
      <c r="G82" s="37"/>
      <c r="H82" s="36">
        <v>16719741326</v>
      </c>
      <c r="I82" s="37"/>
      <c r="J82" s="36">
        <f>SUM(J61:J80)</f>
        <v>13132665094.800003</v>
      </c>
      <c r="K82" s="37"/>
      <c r="L82" s="36">
        <v>12993553951</v>
      </c>
    </row>
    <row r="83" spans="1:12" ht="8.1" customHeight="1">
      <c r="A83" s="65"/>
      <c r="B83" s="12"/>
      <c r="C83" s="12"/>
      <c r="F83" s="37"/>
      <c r="G83" s="37"/>
      <c r="H83" s="37"/>
      <c r="I83" s="37"/>
      <c r="J83" s="37"/>
      <c r="K83" s="37"/>
      <c r="L83" s="37"/>
    </row>
    <row r="84" spans="1:12" ht="18.75" thickBot="1">
      <c r="A84" s="65" t="s">
        <v>29</v>
      </c>
      <c r="F84" s="56">
        <f>F82+F31</f>
        <v>35484528898.800003</v>
      </c>
      <c r="G84" s="34"/>
      <c r="H84" s="56">
        <v>33681824769</v>
      </c>
      <c r="I84" s="34"/>
      <c r="J84" s="56">
        <f>J82+J31</f>
        <v>29107461046.879997</v>
      </c>
      <c r="K84" s="34"/>
      <c r="L84" s="56">
        <v>27007203263</v>
      </c>
    </row>
    <row r="85" spans="1:12" ht="18.75" thickTop="1">
      <c r="H85" s="34"/>
    </row>
    <row r="86" spans="1:12">
      <c r="H86" s="34"/>
    </row>
    <row r="87" spans="1:12">
      <c r="H87" s="34"/>
    </row>
    <row r="88" spans="1:12">
      <c r="H88" s="34"/>
    </row>
    <row r="89" spans="1:12">
      <c r="H89" s="34"/>
    </row>
    <row r="90" spans="1:12">
      <c r="H90" s="34"/>
    </row>
    <row r="91" spans="1:12">
      <c r="A91" s="66" t="str">
        <f>+A45</f>
        <v>หมายเหตุประกอบงบการเงินระหว่างกาลถือเป็นส่วนหนึ่งของงบการเงินระหว่างกาลนี้</v>
      </c>
      <c r="B91" s="66"/>
      <c r="C91" s="66"/>
      <c r="D91" s="52"/>
      <c r="E91" s="51"/>
      <c r="F91" s="46"/>
      <c r="G91" s="53"/>
      <c r="H91" s="36"/>
      <c r="I91" s="53"/>
      <c r="J91" s="46"/>
      <c r="K91" s="53"/>
      <c r="L91" s="53"/>
    </row>
    <row r="92" spans="1:12">
      <c r="A92" s="9" t="s">
        <v>0</v>
      </c>
      <c r="B92" s="9"/>
      <c r="C92" s="9"/>
      <c r="D92" s="9"/>
      <c r="E92" s="9"/>
      <c r="F92" s="61"/>
      <c r="G92" s="61"/>
      <c r="H92" s="61"/>
      <c r="I92" s="61"/>
      <c r="J92" s="61"/>
      <c r="K92" s="61"/>
      <c r="L92" s="61"/>
    </row>
    <row r="93" spans="1:12">
      <c r="A93" s="9" t="s">
        <v>1</v>
      </c>
      <c r="B93" s="9"/>
      <c r="C93" s="9"/>
      <c r="D93" s="9"/>
      <c r="E93" s="9"/>
      <c r="F93" s="61"/>
      <c r="G93" s="61"/>
      <c r="H93" s="61"/>
      <c r="I93" s="61"/>
      <c r="J93" s="61"/>
      <c r="K93" s="61"/>
      <c r="L93" s="61"/>
    </row>
    <row r="94" spans="1:12">
      <c r="A94" s="14" t="s">
        <v>258</v>
      </c>
      <c r="B94" s="14"/>
      <c r="C94" s="14"/>
      <c r="D94" s="14"/>
      <c r="E94" s="14"/>
      <c r="F94" s="62"/>
      <c r="G94" s="62"/>
      <c r="H94" s="62"/>
      <c r="I94" s="62"/>
      <c r="J94" s="62"/>
      <c r="K94" s="62"/>
      <c r="L94" s="62"/>
    </row>
    <row r="95" spans="1:12">
      <c r="A95" s="9"/>
      <c r="B95" s="9"/>
      <c r="C95" s="9"/>
      <c r="D95" s="9"/>
      <c r="E95" s="9"/>
      <c r="F95" s="61"/>
      <c r="G95" s="61"/>
      <c r="H95" s="61"/>
      <c r="I95" s="61"/>
      <c r="J95" s="61"/>
      <c r="K95" s="61"/>
      <c r="L95" s="61"/>
    </row>
    <row r="96" spans="1:12">
      <c r="A96" s="9"/>
      <c r="B96" s="9"/>
      <c r="C96" s="9"/>
      <c r="D96" s="1"/>
      <c r="E96" s="1"/>
      <c r="F96" s="449" t="s">
        <v>173</v>
      </c>
      <c r="G96" s="449"/>
      <c r="H96" s="449"/>
      <c r="I96" s="2"/>
      <c r="J96" s="449" t="s">
        <v>174</v>
      </c>
      <c r="K96" s="449"/>
      <c r="L96" s="449"/>
    </row>
    <row r="97" spans="1:12">
      <c r="A97" s="9"/>
      <c r="B97" s="9"/>
      <c r="C97" s="9"/>
      <c r="D97" s="1"/>
      <c r="E97" s="1"/>
      <c r="F97" s="3" t="s">
        <v>204</v>
      </c>
      <c r="G97" s="2"/>
      <c r="H97" s="3" t="s">
        <v>129</v>
      </c>
      <c r="I97" s="2"/>
      <c r="J97" s="3" t="s">
        <v>204</v>
      </c>
      <c r="K97" s="2"/>
      <c r="L97" s="3" t="s">
        <v>129</v>
      </c>
    </row>
    <row r="98" spans="1:12">
      <c r="A98" s="9"/>
      <c r="B98" s="9"/>
      <c r="C98" s="9"/>
      <c r="D98" s="1"/>
      <c r="E98" s="1"/>
      <c r="F98" s="3" t="s">
        <v>205</v>
      </c>
      <c r="G98" s="2"/>
      <c r="H98" s="3" t="s">
        <v>206</v>
      </c>
      <c r="I98" s="2"/>
      <c r="J98" s="3" t="s">
        <v>205</v>
      </c>
      <c r="K98" s="2"/>
      <c r="L98" s="3" t="s">
        <v>206</v>
      </c>
    </row>
    <row r="99" spans="1:12">
      <c r="A99" s="9"/>
      <c r="B99" s="9"/>
      <c r="C99" s="9"/>
      <c r="D99" s="1"/>
      <c r="E99" s="1"/>
      <c r="F99" s="4" t="s">
        <v>183</v>
      </c>
      <c r="G99" s="3"/>
      <c r="H99" s="4" t="s">
        <v>175</v>
      </c>
      <c r="I99" s="3"/>
      <c r="J99" s="4" t="s">
        <v>183</v>
      </c>
      <c r="K99" s="3"/>
      <c r="L99" s="4" t="s">
        <v>175</v>
      </c>
    </row>
    <row r="100" spans="1:12">
      <c r="A100" s="9"/>
      <c r="B100" s="9"/>
      <c r="C100" s="9"/>
      <c r="D100" s="5" t="s">
        <v>4</v>
      </c>
      <c r="E100" s="6"/>
      <c r="F100" s="7" t="s">
        <v>172</v>
      </c>
      <c r="G100" s="3"/>
      <c r="H100" s="7" t="s">
        <v>172</v>
      </c>
      <c r="I100" s="3"/>
      <c r="J100" s="7" t="s">
        <v>172</v>
      </c>
      <c r="K100" s="3"/>
      <c r="L100" s="7" t="s">
        <v>172</v>
      </c>
    </row>
    <row r="101" spans="1:12" ht="8.1" customHeight="1">
      <c r="A101" s="9"/>
      <c r="B101" s="9"/>
      <c r="C101" s="9"/>
      <c r="D101" s="8"/>
      <c r="E101" s="6"/>
      <c r="F101" s="3"/>
      <c r="G101" s="3"/>
      <c r="H101" s="3"/>
      <c r="I101" s="3"/>
      <c r="J101" s="3"/>
      <c r="K101" s="3"/>
      <c r="L101" s="3"/>
    </row>
    <row r="102" spans="1:12">
      <c r="A102" s="448" t="s">
        <v>30</v>
      </c>
      <c r="B102" s="448"/>
      <c r="C102" s="448"/>
      <c r="D102" s="12"/>
      <c r="F102" s="29"/>
      <c r="G102" s="63"/>
      <c r="H102" s="63"/>
      <c r="I102" s="28"/>
      <c r="J102" s="29"/>
      <c r="K102" s="28"/>
      <c r="L102" s="63"/>
    </row>
    <row r="103" spans="1:12" ht="8.1" customHeight="1">
      <c r="A103" s="68"/>
      <c r="B103" s="68"/>
      <c r="C103" s="68"/>
      <c r="D103" s="12"/>
      <c r="F103" s="29"/>
      <c r="G103" s="63"/>
      <c r="H103" s="63"/>
      <c r="I103" s="28"/>
      <c r="J103" s="29"/>
      <c r="K103" s="28"/>
      <c r="L103" s="63"/>
    </row>
    <row r="104" spans="1:12" ht="19.5" customHeight="1">
      <c r="A104" s="65" t="s">
        <v>31</v>
      </c>
      <c r="B104" s="69"/>
      <c r="C104" s="69"/>
      <c r="D104" s="21"/>
      <c r="F104" s="37"/>
      <c r="H104" s="42"/>
      <c r="J104" s="42"/>
      <c r="L104" s="42"/>
    </row>
    <row r="105" spans="1:12" ht="8.1" customHeight="1">
      <c r="A105" s="65"/>
      <c r="B105" s="69"/>
      <c r="C105" s="69"/>
      <c r="D105" s="21"/>
      <c r="F105" s="37"/>
      <c r="H105" s="42"/>
      <c r="J105" s="42"/>
      <c r="L105" s="42"/>
    </row>
    <row r="106" spans="1:12">
      <c r="A106" s="64" t="s">
        <v>140</v>
      </c>
      <c r="C106" s="12"/>
      <c r="D106" s="45"/>
      <c r="F106" s="34">
        <v>0</v>
      </c>
      <c r="H106" s="34">
        <v>300000000</v>
      </c>
      <c r="J106" s="34">
        <v>0</v>
      </c>
      <c r="L106" s="34">
        <v>300000000</v>
      </c>
    </row>
    <row r="107" spans="1:12">
      <c r="A107" s="64" t="s">
        <v>32</v>
      </c>
      <c r="C107" s="12"/>
      <c r="F107" s="34"/>
      <c r="G107" s="34"/>
      <c r="H107" s="34"/>
      <c r="I107" s="34"/>
      <c r="J107" s="34"/>
      <c r="K107" s="34"/>
      <c r="L107" s="34"/>
    </row>
    <row r="108" spans="1:12">
      <c r="B108" s="64" t="s">
        <v>8</v>
      </c>
      <c r="C108" s="12"/>
      <c r="D108" s="17">
        <v>27.1</v>
      </c>
      <c r="F108" s="34">
        <v>10899421.599999994</v>
      </c>
      <c r="G108" s="34"/>
      <c r="H108" s="34">
        <v>11344306</v>
      </c>
      <c r="I108" s="34"/>
      <c r="J108" s="34">
        <v>5531096.3499999996</v>
      </c>
      <c r="K108" s="34"/>
      <c r="L108" s="34">
        <v>6052240</v>
      </c>
    </row>
    <row r="109" spans="1:12">
      <c r="B109" s="64" t="s">
        <v>9</v>
      </c>
      <c r="C109" s="12"/>
      <c r="F109" s="34">
        <v>302677963.44000012</v>
      </c>
      <c r="G109" s="34"/>
      <c r="H109" s="34">
        <v>316029734</v>
      </c>
      <c r="I109" s="34"/>
      <c r="J109" s="34">
        <v>62340210.119999997</v>
      </c>
      <c r="K109" s="34"/>
      <c r="L109" s="34">
        <v>71363929</v>
      </c>
    </row>
    <row r="110" spans="1:12">
      <c r="A110" s="64" t="s">
        <v>33</v>
      </c>
      <c r="C110" s="12"/>
      <c r="F110" s="34"/>
      <c r="G110" s="34"/>
      <c r="H110" s="34"/>
      <c r="I110" s="34"/>
      <c r="J110" s="34"/>
      <c r="K110" s="34"/>
      <c r="L110" s="34"/>
    </row>
    <row r="111" spans="1:12">
      <c r="B111" s="64" t="s">
        <v>87</v>
      </c>
      <c r="C111" s="12"/>
      <c r="F111" s="34"/>
      <c r="G111" s="34"/>
      <c r="H111" s="34"/>
      <c r="I111" s="34"/>
      <c r="J111" s="34"/>
      <c r="K111" s="34"/>
      <c r="L111" s="34"/>
    </row>
    <row r="112" spans="1:12">
      <c r="B112" s="12"/>
      <c r="C112" s="12" t="s">
        <v>227</v>
      </c>
      <c r="F112" s="34">
        <v>947253753.88</v>
      </c>
      <c r="G112" s="34"/>
      <c r="H112" s="34">
        <v>972629525</v>
      </c>
      <c r="I112" s="34"/>
      <c r="J112" s="34">
        <v>11730526.85</v>
      </c>
      <c r="K112" s="34"/>
      <c r="L112" s="34">
        <v>7326841</v>
      </c>
    </row>
    <row r="113" spans="1:12">
      <c r="B113" s="64" t="s">
        <v>228</v>
      </c>
      <c r="C113" s="12"/>
      <c r="F113" s="34"/>
      <c r="G113" s="34"/>
      <c r="H113" s="34"/>
      <c r="I113" s="34"/>
      <c r="J113" s="34"/>
      <c r="K113" s="34"/>
      <c r="L113" s="34"/>
    </row>
    <row r="114" spans="1:12">
      <c r="B114" s="12"/>
      <c r="C114" s="12" t="s">
        <v>229</v>
      </c>
      <c r="D114" s="17">
        <v>16</v>
      </c>
      <c r="F114" s="34">
        <v>497774419.06999993</v>
      </c>
      <c r="G114" s="34"/>
      <c r="H114" s="34">
        <v>418743458</v>
      </c>
      <c r="I114" s="34"/>
      <c r="J114" s="34">
        <v>107744332.70999999</v>
      </c>
      <c r="K114" s="34"/>
      <c r="L114" s="34">
        <v>98062922</v>
      </c>
    </row>
    <row r="115" spans="1:12">
      <c r="B115" s="64" t="s">
        <v>35</v>
      </c>
      <c r="C115" s="12"/>
      <c r="F115" s="34">
        <v>146573247.03999999</v>
      </c>
      <c r="G115" s="34"/>
      <c r="H115" s="34">
        <v>135575987</v>
      </c>
      <c r="I115" s="34"/>
      <c r="J115" s="34">
        <v>146573247.03999999</v>
      </c>
      <c r="K115" s="34"/>
      <c r="L115" s="34">
        <v>135497570</v>
      </c>
    </row>
    <row r="116" spans="1:12">
      <c r="B116" s="64" t="s">
        <v>36</v>
      </c>
      <c r="C116" s="12"/>
      <c r="F116" s="34">
        <v>52459638.960000001</v>
      </c>
      <c r="G116" s="34"/>
      <c r="H116" s="34">
        <v>45599211</v>
      </c>
      <c r="I116" s="34"/>
      <c r="J116" s="34">
        <v>22967337.300000001</v>
      </c>
      <c r="K116" s="34"/>
      <c r="L116" s="34">
        <v>27369099</v>
      </c>
    </row>
    <row r="117" spans="1:12">
      <c r="A117" s="64" t="s">
        <v>230</v>
      </c>
      <c r="C117" s="12"/>
      <c r="F117" s="34"/>
      <c r="G117" s="34"/>
      <c r="H117" s="34"/>
      <c r="I117" s="34"/>
      <c r="J117" s="34"/>
      <c r="K117" s="34"/>
      <c r="L117" s="34"/>
    </row>
    <row r="118" spans="1:12">
      <c r="A118" s="12"/>
      <c r="B118" s="64" t="s">
        <v>231</v>
      </c>
      <c r="C118" s="12"/>
      <c r="F118" s="34"/>
      <c r="G118" s="34"/>
      <c r="H118" s="34"/>
      <c r="I118" s="34"/>
      <c r="J118" s="34"/>
      <c r="K118" s="34"/>
      <c r="L118" s="34"/>
    </row>
    <row r="119" spans="1:12">
      <c r="B119" s="64" t="s">
        <v>37</v>
      </c>
      <c r="C119" s="12"/>
      <c r="D119" s="17">
        <v>17</v>
      </c>
      <c r="F119" s="34">
        <v>1500000000</v>
      </c>
      <c r="G119" s="34"/>
      <c r="H119" s="34">
        <v>1500000000</v>
      </c>
      <c r="I119" s="34"/>
      <c r="J119" s="34">
        <v>1500000000</v>
      </c>
      <c r="K119" s="34"/>
      <c r="L119" s="34">
        <v>1500000000</v>
      </c>
    </row>
    <row r="120" spans="1:12">
      <c r="B120" s="64" t="s">
        <v>38</v>
      </c>
      <c r="C120" s="12"/>
      <c r="D120" s="17" t="s">
        <v>266</v>
      </c>
      <c r="F120" s="34">
        <v>108695721.92</v>
      </c>
      <c r="G120" s="34"/>
      <c r="H120" s="34">
        <v>551505822</v>
      </c>
      <c r="I120" s="34"/>
      <c r="J120" s="34">
        <v>101195721.92</v>
      </c>
      <c r="K120" s="34"/>
      <c r="L120" s="34">
        <v>384755822</v>
      </c>
    </row>
    <row r="121" spans="1:12">
      <c r="A121" s="64" t="s">
        <v>202</v>
      </c>
      <c r="C121" s="12"/>
      <c r="F121" s="34">
        <v>0</v>
      </c>
      <c r="G121" s="34"/>
      <c r="H121" s="34">
        <v>262500000</v>
      </c>
      <c r="I121" s="34"/>
      <c r="J121" s="34">
        <v>0</v>
      </c>
      <c r="K121" s="34"/>
      <c r="L121" s="34">
        <v>262500000</v>
      </c>
    </row>
    <row r="122" spans="1:12">
      <c r="A122" s="64" t="s">
        <v>232</v>
      </c>
      <c r="C122" s="12"/>
      <c r="F122" s="34"/>
      <c r="G122" s="34"/>
      <c r="H122" s="34"/>
      <c r="I122" s="34"/>
      <c r="J122" s="34"/>
      <c r="K122" s="34"/>
      <c r="L122" s="34"/>
    </row>
    <row r="123" spans="1:12">
      <c r="A123" s="12"/>
      <c r="B123" s="64" t="s">
        <v>233</v>
      </c>
      <c r="C123" s="12"/>
      <c r="D123" s="17">
        <v>27</v>
      </c>
      <c r="F123" s="34">
        <v>39629312.13999939</v>
      </c>
      <c r="G123" s="34"/>
      <c r="H123" s="34">
        <v>0</v>
      </c>
      <c r="I123" s="34"/>
      <c r="J123" s="34">
        <v>54008.71</v>
      </c>
      <c r="K123" s="34"/>
      <c r="L123" s="34">
        <v>79412817</v>
      </c>
    </row>
    <row r="124" spans="1:12">
      <c r="A124" s="64" t="s">
        <v>39</v>
      </c>
      <c r="C124" s="12"/>
      <c r="F124" s="34">
        <v>37238290.700000003</v>
      </c>
      <c r="G124" s="34"/>
      <c r="H124" s="34">
        <v>26820837</v>
      </c>
      <c r="I124" s="34"/>
      <c r="J124" s="34">
        <v>0</v>
      </c>
      <c r="K124" s="34"/>
      <c r="L124" s="34">
        <v>0</v>
      </c>
    </row>
    <row r="125" spans="1:12">
      <c r="A125" s="64" t="s">
        <v>40</v>
      </c>
      <c r="C125" s="12"/>
      <c r="F125" s="34"/>
      <c r="G125" s="34"/>
      <c r="H125" s="34"/>
      <c r="I125" s="34"/>
      <c r="J125" s="34"/>
      <c r="K125" s="34"/>
      <c r="L125" s="34"/>
    </row>
    <row r="126" spans="1:12">
      <c r="B126" s="64" t="s">
        <v>41</v>
      </c>
      <c r="C126" s="12"/>
      <c r="F126" s="34">
        <v>25718543.059999995</v>
      </c>
      <c r="G126" s="34"/>
      <c r="H126" s="34">
        <v>41909219</v>
      </c>
      <c r="I126" s="34"/>
      <c r="J126" s="34">
        <v>8114179.2000000002</v>
      </c>
      <c r="K126" s="34"/>
      <c r="L126" s="34">
        <v>25268207</v>
      </c>
    </row>
    <row r="127" spans="1:12">
      <c r="B127" s="64" t="s">
        <v>42</v>
      </c>
      <c r="C127" s="12"/>
      <c r="F127" s="34">
        <v>11473406.309999999</v>
      </c>
      <c r="G127" s="34"/>
      <c r="H127" s="34">
        <v>12114440</v>
      </c>
      <c r="I127" s="34"/>
      <c r="J127" s="34">
        <v>11473267.939999999</v>
      </c>
      <c r="K127" s="34"/>
      <c r="L127" s="34">
        <v>12114102</v>
      </c>
    </row>
    <row r="128" spans="1:12">
      <c r="B128" s="64" t="s">
        <v>26</v>
      </c>
      <c r="C128" s="12"/>
      <c r="F128" s="36">
        <v>91630909.460000008</v>
      </c>
      <c r="G128" s="37"/>
      <c r="H128" s="36">
        <v>74208434</v>
      </c>
      <c r="I128" s="37"/>
      <c r="J128" s="36">
        <v>16800656.370000001</v>
      </c>
      <c r="K128" s="37"/>
      <c r="L128" s="36">
        <v>17782875</v>
      </c>
    </row>
    <row r="129" spans="1:12" ht="8.1" customHeight="1">
      <c r="C129" s="12"/>
      <c r="F129" s="37"/>
      <c r="G129" s="37"/>
      <c r="H129" s="37"/>
      <c r="I129" s="37"/>
      <c r="J129" s="37"/>
      <c r="K129" s="37"/>
      <c r="L129" s="37"/>
    </row>
    <row r="130" spans="1:12" ht="18.75" customHeight="1">
      <c r="A130" s="65" t="s">
        <v>209</v>
      </c>
      <c r="B130" s="12"/>
      <c r="C130" s="12"/>
      <c r="F130" s="36">
        <f>SUM(F106:F128)</f>
        <v>3772024627.579999</v>
      </c>
      <c r="G130" s="34"/>
      <c r="H130" s="36">
        <v>4668980973</v>
      </c>
      <c r="I130" s="34"/>
      <c r="J130" s="36">
        <f>SUM(J106:J128)</f>
        <v>1994524584.51</v>
      </c>
      <c r="K130" s="34"/>
      <c r="L130" s="36">
        <v>2927506424</v>
      </c>
    </row>
    <row r="131" spans="1:12" ht="15.75" customHeight="1">
      <c r="H131" s="34"/>
    </row>
    <row r="132" spans="1:12" ht="15.75" customHeight="1">
      <c r="H132" s="34"/>
    </row>
    <row r="133" spans="1:12" ht="15.75" customHeight="1">
      <c r="H133" s="34"/>
    </row>
    <row r="134" spans="1:12" ht="15.75" customHeight="1">
      <c r="H134" s="34"/>
    </row>
    <row r="135" spans="1:12" ht="15.75" customHeight="1">
      <c r="H135" s="34"/>
    </row>
    <row r="136" spans="1:12" ht="15.75" customHeight="1">
      <c r="H136" s="34"/>
    </row>
    <row r="137" spans="1:12" ht="18.75" customHeight="1">
      <c r="A137" s="66" t="str">
        <f>+A91</f>
        <v>หมายเหตุประกอบงบการเงินระหว่างกาลถือเป็นส่วนหนึ่งของงบการเงินระหว่างกาลนี้</v>
      </c>
      <c r="B137" s="66"/>
      <c r="C137" s="66"/>
      <c r="D137" s="52"/>
      <c r="E137" s="51"/>
      <c r="F137" s="46"/>
      <c r="G137" s="53"/>
      <c r="H137" s="36"/>
      <c r="I137" s="53"/>
      <c r="J137" s="46"/>
      <c r="K137" s="53"/>
      <c r="L137" s="53"/>
    </row>
    <row r="138" spans="1:12">
      <c r="A138" s="9" t="s">
        <v>0</v>
      </c>
      <c r="B138" s="9"/>
      <c r="C138" s="9"/>
      <c r="D138" s="9"/>
      <c r="E138" s="9"/>
      <c r="F138" s="61"/>
      <c r="G138" s="61"/>
      <c r="H138" s="61"/>
      <c r="I138" s="61"/>
      <c r="J138" s="61"/>
      <c r="K138" s="61"/>
      <c r="L138" s="61"/>
    </row>
    <row r="139" spans="1:12">
      <c r="A139" s="9" t="s">
        <v>1</v>
      </c>
      <c r="B139" s="9"/>
      <c r="C139" s="9"/>
      <c r="D139" s="9"/>
      <c r="E139" s="9"/>
      <c r="F139" s="61"/>
      <c r="G139" s="61"/>
      <c r="H139" s="61"/>
      <c r="I139" s="61"/>
      <c r="J139" s="61"/>
      <c r="K139" s="61"/>
      <c r="L139" s="61"/>
    </row>
    <row r="140" spans="1:12">
      <c r="A140" s="14" t="s">
        <v>258</v>
      </c>
      <c r="B140" s="14"/>
      <c r="C140" s="14"/>
      <c r="D140" s="14"/>
      <c r="E140" s="14"/>
      <c r="F140" s="62"/>
      <c r="G140" s="62"/>
      <c r="H140" s="62"/>
      <c r="I140" s="62"/>
      <c r="J140" s="62"/>
      <c r="K140" s="62"/>
      <c r="L140" s="62"/>
    </row>
    <row r="141" spans="1:12">
      <c r="A141" s="9"/>
      <c r="B141" s="9"/>
      <c r="C141" s="9"/>
      <c r="D141" s="9"/>
      <c r="E141" s="9"/>
      <c r="F141" s="61"/>
      <c r="G141" s="61"/>
      <c r="H141" s="61"/>
      <c r="I141" s="61"/>
      <c r="J141" s="61"/>
      <c r="K141" s="61"/>
      <c r="L141" s="61"/>
    </row>
    <row r="142" spans="1:12">
      <c r="A142" s="9"/>
      <c r="B142" s="9"/>
      <c r="C142" s="9"/>
      <c r="D142" s="1"/>
      <c r="E142" s="1"/>
      <c r="F142" s="449" t="s">
        <v>173</v>
      </c>
      <c r="G142" s="449"/>
      <c r="H142" s="449"/>
      <c r="I142" s="2"/>
      <c r="J142" s="449" t="s">
        <v>174</v>
      </c>
      <c r="K142" s="449"/>
      <c r="L142" s="449"/>
    </row>
    <row r="143" spans="1:12">
      <c r="A143" s="9"/>
      <c r="B143" s="9"/>
      <c r="C143" s="9"/>
      <c r="D143" s="1"/>
      <c r="E143" s="1"/>
      <c r="F143" s="3" t="s">
        <v>204</v>
      </c>
      <c r="G143" s="2"/>
      <c r="H143" s="3" t="s">
        <v>129</v>
      </c>
      <c r="I143" s="2"/>
      <c r="J143" s="3" t="s">
        <v>204</v>
      </c>
      <c r="K143" s="2"/>
      <c r="L143" s="3" t="s">
        <v>129</v>
      </c>
    </row>
    <row r="144" spans="1:12">
      <c r="A144" s="9"/>
      <c r="B144" s="9"/>
      <c r="C144" s="9"/>
      <c r="D144" s="1"/>
      <c r="E144" s="1"/>
      <c r="F144" s="3" t="s">
        <v>205</v>
      </c>
      <c r="G144" s="2"/>
      <c r="H144" s="3" t="s">
        <v>206</v>
      </c>
      <c r="I144" s="2"/>
      <c r="J144" s="3" t="s">
        <v>205</v>
      </c>
      <c r="K144" s="2"/>
      <c r="L144" s="3" t="s">
        <v>206</v>
      </c>
    </row>
    <row r="145" spans="1:12">
      <c r="A145" s="9"/>
      <c r="B145" s="9"/>
      <c r="C145" s="9"/>
      <c r="D145" s="1"/>
      <c r="E145" s="1"/>
      <c r="F145" s="4" t="s">
        <v>183</v>
      </c>
      <c r="G145" s="3"/>
      <c r="H145" s="4" t="s">
        <v>175</v>
      </c>
      <c r="I145" s="3"/>
      <c r="J145" s="4" t="s">
        <v>183</v>
      </c>
      <c r="K145" s="3"/>
      <c r="L145" s="4" t="s">
        <v>175</v>
      </c>
    </row>
    <row r="146" spans="1:12">
      <c r="A146" s="9"/>
      <c r="B146" s="9"/>
      <c r="C146" s="9"/>
      <c r="D146" s="5" t="s">
        <v>4</v>
      </c>
      <c r="E146" s="6"/>
      <c r="F146" s="7" t="s">
        <v>172</v>
      </c>
      <c r="G146" s="3"/>
      <c r="H146" s="7" t="s">
        <v>172</v>
      </c>
      <c r="I146" s="3"/>
      <c r="J146" s="7" t="s">
        <v>172</v>
      </c>
      <c r="K146" s="3"/>
      <c r="L146" s="7" t="s">
        <v>172</v>
      </c>
    </row>
    <row r="147" spans="1:12" ht="8.1" customHeight="1">
      <c r="A147" s="9"/>
      <c r="B147" s="9"/>
      <c r="C147" s="9"/>
      <c r="D147" s="8"/>
      <c r="E147" s="6"/>
      <c r="F147" s="3"/>
      <c r="G147" s="3"/>
      <c r="H147" s="3"/>
      <c r="I147" s="3"/>
      <c r="J147" s="3"/>
      <c r="K147" s="3"/>
      <c r="L147" s="3"/>
    </row>
    <row r="148" spans="1:12">
      <c r="A148" s="448" t="s">
        <v>214</v>
      </c>
      <c r="B148" s="448"/>
      <c r="C148" s="448"/>
      <c r="D148" s="12"/>
      <c r="F148" s="29"/>
      <c r="G148" s="63"/>
      <c r="H148" s="63"/>
      <c r="I148" s="28"/>
      <c r="J148" s="29"/>
      <c r="K148" s="28"/>
      <c r="L148" s="63"/>
    </row>
    <row r="149" spans="1:12" ht="8.1" customHeight="1">
      <c r="A149" s="68"/>
      <c r="B149" s="68"/>
      <c r="C149" s="68"/>
      <c r="D149" s="12"/>
      <c r="F149" s="29"/>
      <c r="G149" s="63"/>
      <c r="H149" s="63"/>
      <c r="I149" s="28"/>
      <c r="J149" s="29"/>
      <c r="K149" s="28"/>
      <c r="L149" s="63"/>
    </row>
    <row r="150" spans="1:12">
      <c r="A150" s="64" t="s">
        <v>43</v>
      </c>
      <c r="C150" s="12"/>
      <c r="D150" s="17">
        <v>17</v>
      </c>
      <c r="F150" s="34">
        <v>13938000000</v>
      </c>
      <c r="G150" s="34"/>
      <c r="H150" s="34">
        <v>11438000000</v>
      </c>
      <c r="I150" s="34"/>
      <c r="J150" s="34">
        <v>13938000000</v>
      </c>
      <c r="K150" s="34"/>
      <c r="L150" s="34">
        <v>11438000000</v>
      </c>
    </row>
    <row r="151" spans="1:12">
      <c r="A151" s="64" t="s">
        <v>44</v>
      </c>
      <c r="C151" s="12"/>
      <c r="D151" s="17" t="s">
        <v>266</v>
      </c>
      <c r="F151" s="34">
        <v>1349035100</v>
      </c>
      <c r="G151" s="34"/>
      <c r="H151" s="34">
        <v>1514025000</v>
      </c>
      <c r="I151" s="34"/>
      <c r="J151" s="34">
        <v>1198660100</v>
      </c>
      <c r="K151" s="34"/>
      <c r="L151" s="34">
        <v>1356150000</v>
      </c>
    </row>
    <row r="152" spans="1:12">
      <c r="A152" s="64" t="s">
        <v>234</v>
      </c>
      <c r="C152" s="12"/>
      <c r="F152" s="34"/>
      <c r="G152" s="34"/>
      <c r="H152" s="34"/>
      <c r="I152" s="34"/>
      <c r="J152" s="34"/>
      <c r="K152" s="34"/>
      <c r="L152" s="34"/>
    </row>
    <row r="153" spans="1:12">
      <c r="A153" s="12"/>
      <c r="B153" s="64" t="s">
        <v>233</v>
      </c>
      <c r="C153" s="12"/>
      <c r="D153" s="17">
        <v>27</v>
      </c>
      <c r="F153" s="34">
        <v>0</v>
      </c>
      <c r="G153" s="34"/>
      <c r="H153" s="34">
        <v>0</v>
      </c>
      <c r="I153" s="34"/>
      <c r="J153" s="34">
        <v>1017558474.17</v>
      </c>
      <c r="K153" s="34"/>
      <c r="L153" s="34">
        <v>1026176694</v>
      </c>
    </row>
    <row r="154" spans="1:12">
      <c r="A154" s="64" t="s">
        <v>131</v>
      </c>
      <c r="C154" s="12"/>
      <c r="D154" s="67">
        <v>23</v>
      </c>
      <c r="F154" s="34">
        <v>169855474.06999999</v>
      </c>
      <c r="G154" s="34"/>
      <c r="H154" s="34">
        <v>168958800</v>
      </c>
      <c r="I154" s="34"/>
      <c r="J154" s="34">
        <v>2801117.85</v>
      </c>
      <c r="K154" s="34"/>
      <c r="L154" s="34">
        <v>2801118</v>
      </c>
    </row>
    <row r="155" spans="1:12">
      <c r="A155" s="64" t="s">
        <v>45</v>
      </c>
      <c r="C155" s="12"/>
      <c r="D155" s="17">
        <v>19</v>
      </c>
      <c r="F155" s="34">
        <v>71326121.329999998</v>
      </c>
      <c r="G155" s="34"/>
      <c r="H155" s="34">
        <v>83673372</v>
      </c>
      <c r="I155" s="34"/>
      <c r="J155" s="34">
        <v>28225833.699999999</v>
      </c>
      <c r="K155" s="34"/>
      <c r="L155" s="34">
        <v>38263691</v>
      </c>
    </row>
    <row r="156" spans="1:12">
      <c r="A156" s="64" t="s">
        <v>235</v>
      </c>
      <c r="C156" s="12"/>
      <c r="F156" s="34"/>
      <c r="G156" s="34"/>
      <c r="H156" s="34"/>
      <c r="I156" s="34"/>
      <c r="J156" s="34"/>
      <c r="K156" s="34"/>
      <c r="L156" s="34"/>
    </row>
    <row r="157" spans="1:12">
      <c r="A157" s="12"/>
      <c r="B157" s="64" t="s">
        <v>236</v>
      </c>
      <c r="C157" s="12"/>
      <c r="D157" s="17" t="s">
        <v>267</v>
      </c>
      <c r="F157" s="34">
        <v>187937694.99999997</v>
      </c>
      <c r="G157" s="34"/>
      <c r="H157" s="34">
        <v>214844696</v>
      </c>
      <c r="I157" s="34"/>
      <c r="J157" s="34">
        <v>26955507.600000001</v>
      </c>
      <c r="K157" s="34"/>
      <c r="L157" s="34">
        <v>30806294</v>
      </c>
    </row>
    <row r="158" spans="1:12">
      <c r="A158" s="64" t="s">
        <v>46</v>
      </c>
      <c r="C158" s="12"/>
      <c r="D158" s="12"/>
      <c r="F158" s="34"/>
      <c r="G158" s="34"/>
      <c r="H158" s="34"/>
      <c r="I158" s="34"/>
      <c r="J158" s="34"/>
      <c r="K158" s="34"/>
      <c r="L158" s="34"/>
    </row>
    <row r="159" spans="1:12">
      <c r="B159" s="64" t="s">
        <v>47</v>
      </c>
      <c r="C159" s="12"/>
      <c r="F159" s="34">
        <v>134350669.80000001</v>
      </c>
      <c r="G159" s="34"/>
      <c r="H159" s="34">
        <v>156738341</v>
      </c>
      <c r="I159" s="34"/>
      <c r="J159" s="34">
        <v>42126437.789999999</v>
      </c>
      <c r="K159" s="34"/>
      <c r="L159" s="34">
        <v>38588448</v>
      </c>
    </row>
    <row r="160" spans="1:12">
      <c r="B160" s="64" t="s">
        <v>48</v>
      </c>
      <c r="C160" s="12"/>
      <c r="F160" s="19"/>
      <c r="J160" s="19"/>
    </row>
    <row r="161" spans="1:12">
      <c r="C161" s="64" t="s">
        <v>8</v>
      </c>
      <c r="D161" s="17">
        <v>27</v>
      </c>
      <c r="F161" s="34">
        <v>0</v>
      </c>
      <c r="G161" s="34"/>
      <c r="H161" s="34">
        <v>0</v>
      </c>
      <c r="I161" s="34"/>
      <c r="J161" s="34">
        <v>0</v>
      </c>
      <c r="K161" s="34"/>
      <c r="L161" s="34">
        <v>0</v>
      </c>
    </row>
    <row r="162" spans="1:12">
      <c r="C162" s="64" t="s">
        <v>9</v>
      </c>
      <c r="F162" s="34">
        <v>231393975.93000001</v>
      </c>
      <c r="G162" s="34"/>
      <c r="H162" s="34">
        <v>226132876</v>
      </c>
      <c r="I162" s="34"/>
      <c r="J162" s="34">
        <v>6557590</v>
      </c>
      <c r="K162" s="34"/>
      <c r="L162" s="34">
        <v>6796590</v>
      </c>
    </row>
    <row r="163" spans="1:12">
      <c r="B163" s="64" t="s">
        <v>237</v>
      </c>
      <c r="C163" s="12"/>
      <c r="F163" s="34"/>
      <c r="G163" s="34"/>
      <c r="H163" s="34"/>
      <c r="I163" s="34"/>
      <c r="J163" s="34"/>
      <c r="K163" s="34"/>
      <c r="L163" s="34"/>
    </row>
    <row r="164" spans="1:12">
      <c r="B164" s="12"/>
      <c r="C164" s="12" t="s">
        <v>238</v>
      </c>
      <c r="H164" s="18"/>
      <c r="L164" s="18"/>
    </row>
    <row r="165" spans="1:12">
      <c r="C165" s="57" t="s">
        <v>239</v>
      </c>
      <c r="D165" s="17">
        <v>27</v>
      </c>
      <c r="F165" s="34">
        <v>154878319.40000001</v>
      </c>
      <c r="G165" s="34"/>
      <c r="H165" s="34">
        <v>156255288</v>
      </c>
      <c r="I165" s="34"/>
      <c r="J165" s="34">
        <v>0</v>
      </c>
      <c r="K165" s="34"/>
      <c r="L165" s="34">
        <v>0</v>
      </c>
    </row>
    <row r="166" spans="1:12">
      <c r="B166" s="64" t="s">
        <v>49</v>
      </c>
      <c r="C166" s="12"/>
      <c r="F166" s="34"/>
      <c r="G166" s="34"/>
      <c r="H166" s="34"/>
      <c r="I166" s="34"/>
      <c r="J166" s="34"/>
      <c r="K166" s="34"/>
      <c r="L166" s="34"/>
    </row>
    <row r="167" spans="1:12">
      <c r="C167" s="64" t="s">
        <v>8</v>
      </c>
      <c r="D167" s="17">
        <v>27</v>
      </c>
      <c r="F167" s="34">
        <v>0</v>
      </c>
      <c r="G167" s="34"/>
      <c r="H167" s="34">
        <v>0</v>
      </c>
      <c r="I167" s="34"/>
      <c r="J167" s="34">
        <v>45331298.899999999</v>
      </c>
      <c r="K167" s="34"/>
      <c r="L167" s="34">
        <v>45943792</v>
      </c>
    </row>
    <row r="168" spans="1:12">
      <c r="C168" s="64" t="s">
        <v>9</v>
      </c>
      <c r="F168" s="34">
        <v>8202012.1000000238</v>
      </c>
      <c r="G168" s="34"/>
      <c r="H168" s="34">
        <v>8341509</v>
      </c>
      <c r="I168" s="34"/>
      <c r="J168" s="34">
        <v>0</v>
      </c>
      <c r="K168" s="34"/>
      <c r="L168" s="34">
        <v>0</v>
      </c>
    </row>
    <row r="169" spans="1:12">
      <c r="B169" s="64" t="s">
        <v>26</v>
      </c>
      <c r="C169" s="12"/>
      <c r="F169" s="36">
        <v>11810343.199999999</v>
      </c>
      <c r="G169" s="37"/>
      <c r="H169" s="36">
        <v>16674108</v>
      </c>
      <c r="I169" s="37"/>
      <c r="J169" s="36">
        <v>5296373.37</v>
      </c>
      <c r="K169" s="37"/>
      <c r="L169" s="36">
        <v>7967252</v>
      </c>
    </row>
    <row r="170" spans="1:12" ht="8.1" customHeight="1">
      <c r="C170" s="12"/>
      <c r="F170" s="37"/>
      <c r="G170" s="37"/>
      <c r="H170" s="37"/>
      <c r="I170" s="37"/>
      <c r="J170" s="37"/>
      <c r="K170" s="37"/>
      <c r="L170" s="37"/>
    </row>
    <row r="171" spans="1:12">
      <c r="A171" s="65" t="s">
        <v>210</v>
      </c>
      <c r="B171" s="12"/>
      <c r="C171" s="12"/>
      <c r="F171" s="36">
        <f>SUM(F150:F169)</f>
        <v>16256789710.83</v>
      </c>
      <c r="G171" s="37"/>
      <c r="H171" s="36">
        <v>13983643990</v>
      </c>
      <c r="I171" s="37"/>
      <c r="J171" s="36">
        <f>SUM(J150:J169)</f>
        <v>16311512733.380003</v>
      </c>
      <c r="K171" s="37"/>
      <c r="L171" s="36">
        <v>13991493879</v>
      </c>
    </row>
    <row r="172" spans="1:12" ht="8.1" customHeight="1">
      <c r="C172" s="12"/>
      <c r="F172" s="37"/>
      <c r="G172" s="37"/>
      <c r="H172" s="37"/>
      <c r="I172" s="37"/>
      <c r="J172" s="37"/>
      <c r="K172" s="37"/>
      <c r="L172" s="37"/>
    </row>
    <row r="173" spans="1:12">
      <c r="A173" s="65" t="s">
        <v>211</v>
      </c>
      <c r="B173" s="12"/>
      <c r="C173" s="12"/>
      <c r="F173" s="36">
        <f>F171+F130</f>
        <v>20028814338.41</v>
      </c>
      <c r="G173" s="34"/>
      <c r="H173" s="36">
        <v>18652624963</v>
      </c>
      <c r="I173" s="34"/>
      <c r="J173" s="36">
        <f>J171+J130</f>
        <v>18306037317.890003</v>
      </c>
      <c r="K173" s="34"/>
      <c r="L173" s="36">
        <v>16919000303</v>
      </c>
    </row>
    <row r="174" spans="1:12" hidden="1">
      <c r="D174" s="17" t="s">
        <v>59</v>
      </c>
      <c r="H174" s="34"/>
    </row>
    <row r="178" spans="1:12" hidden="1"/>
    <row r="183" spans="1:12" ht="28.5" customHeight="1"/>
    <row r="184" spans="1:12">
      <c r="A184" s="66" t="str">
        <f>+A137</f>
        <v>หมายเหตุประกอบงบการเงินระหว่างกาลถือเป็นส่วนหนึ่งของงบการเงินระหว่างกาลนี้</v>
      </c>
      <c r="B184" s="66"/>
      <c r="C184" s="66"/>
      <c r="D184" s="52"/>
      <c r="E184" s="51"/>
      <c r="F184" s="46"/>
      <c r="G184" s="53"/>
      <c r="H184" s="53"/>
      <c r="I184" s="53"/>
      <c r="J184" s="46"/>
      <c r="K184" s="53"/>
      <c r="L184" s="53"/>
    </row>
    <row r="185" spans="1:12">
      <c r="A185" s="9" t="s">
        <v>0</v>
      </c>
      <c r="B185" s="9"/>
      <c r="C185" s="9"/>
      <c r="D185" s="9"/>
      <c r="E185" s="9"/>
      <c r="F185" s="61"/>
      <c r="G185" s="61"/>
      <c r="H185" s="61"/>
      <c r="I185" s="61"/>
      <c r="J185" s="61"/>
      <c r="K185" s="61"/>
      <c r="L185" s="61"/>
    </row>
    <row r="186" spans="1:12">
      <c r="A186" s="9" t="s">
        <v>1</v>
      </c>
      <c r="B186" s="9"/>
      <c r="C186" s="9"/>
      <c r="D186" s="9"/>
      <c r="E186" s="9"/>
      <c r="F186" s="61"/>
      <c r="G186" s="61"/>
      <c r="H186" s="61"/>
      <c r="I186" s="61"/>
      <c r="J186" s="61"/>
      <c r="K186" s="61"/>
      <c r="L186" s="61"/>
    </row>
    <row r="187" spans="1:12">
      <c r="A187" s="14" t="s">
        <v>258</v>
      </c>
      <c r="B187" s="14"/>
      <c r="C187" s="14"/>
      <c r="D187" s="14"/>
      <c r="E187" s="14"/>
      <c r="F187" s="62"/>
      <c r="G187" s="62"/>
      <c r="H187" s="62"/>
      <c r="I187" s="62"/>
      <c r="J187" s="62"/>
      <c r="K187" s="62"/>
      <c r="L187" s="62"/>
    </row>
    <row r="188" spans="1:12">
      <c r="A188" s="9"/>
      <c r="B188" s="9"/>
      <c r="C188" s="9"/>
      <c r="D188" s="9"/>
      <c r="E188" s="9"/>
      <c r="F188" s="61"/>
      <c r="G188" s="61"/>
      <c r="H188" s="61"/>
      <c r="I188" s="61"/>
      <c r="J188" s="61"/>
      <c r="K188" s="61"/>
      <c r="L188" s="61"/>
    </row>
    <row r="189" spans="1:12">
      <c r="A189" s="9"/>
      <c r="B189" s="9"/>
      <c r="C189" s="9"/>
      <c r="D189" s="1"/>
      <c r="E189" s="1"/>
      <c r="F189" s="449" t="s">
        <v>173</v>
      </c>
      <c r="G189" s="449"/>
      <c r="H189" s="449"/>
      <c r="I189" s="2"/>
      <c r="J189" s="449" t="s">
        <v>174</v>
      </c>
      <c r="K189" s="449"/>
      <c r="L189" s="449"/>
    </row>
    <row r="190" spans="1:12">
      <c r="A190" s="9"/>
      <c r="B190" s="9"/>
      <c r="C190" s="9"/>
      <c r="D190" s="1"/>
      <c r="E190" s="1"/>
      <c r="F190" s="3" t="s">
        <v>204</v>
      </c>
      <c r="G190" s="2"/>
      <c r="H190" s="3" t="s">
        <v>129</v>
      </c>
      <c r="I190" s="2"/>
      <c r="J190" s="3" t="s">
        <v>204</v>
      </c>
      <c r="K190" s="2"/>
      <c r="L190" s="3" t="s">
        <v>129</v>
      </c>
    </row>
    <row r="191" spans="1:12">
      <c r="A191" s="9"/>
      <c r="B191" s="9"/>
      <c r="C191" s="9"/>
      <c r="D191" s="1"/>
      <c r="E191" s="1"/>
      <c r="F191" s="3" t="s">
        <v>205</v>
      </c>
      <c r="G191" s="2"/>
      <c r="H191" s="3" t="s">
        <v>206</v>
      </c>
      <c r="I191" s="2"/>
      <c r="J191" s="3" t="s">
        <v>205</v>
      </c>
      <c r="K191" s="2"/>
      <c r="L191" s="3" t="s">
        <v>206</v>
      </c>
    </row>
    <row r="192" spans="1:12">
      <c r="A192" s="9"/>
      <c r="B192" s="9"/>
      <c r="C192" s="9"/>
      <c r="D192" s="1"/>
      <c r="E192" s="1"/>
      <c r="F192" s="4" t="s">
        <v>183</v>
      </c>
      <c r="G192" s="3"/>
      <c r="H192" s="4" t="s">
        <v>175</v>
      </c>
      <c r="I192" s="3"/>
      <c r="J192" s="4" t="s">
        <v>183</v>
      </c>
      <c r="K192" s="3"/>
      <c r="L192" s="4" t="s">
        <v>175</v>
      </c>
    </row>
    <row r="193" spans="1:12">
      <c r="A193" s="9"/>
      <c r="B193" s="9"/>
      <c r="C193" s="9"/>
      <c r="D193" s="5" t="s">
        <v>4</v>
      </c>
      <c r="E193" s="6"/>
      <c r="F193" s="7" t="s">
        <v>172</v>
      </c>
      <c r="G193" s="3"/>
      <c r="H193" s="7" t="s">
        <v>172</v>
      </c>
      <c r="I193" s="3"/>
      <c r="J193" s="7" t="s">
        <v>172</v>
      </c>
      <c r="K193" s="3"/>
      <c r="L193" s="7" t="s">
        <v>172</v>
      </c>
    </row>
    <row r="194" spans="1:12" ht="8.1" customHeight="1">
      <c r="A194" s="9"/>
      <c r="B194" s="9"/>
      <c r="C194" s="9"/>
      <c r="D194" s="8"/>
      <c r="E194" s="6"/>
      <c r="F194" s="3"/>
      <c r="G194" s="3"/>
      <c r="H194" s="3"/>
      <c r="I194" s="3"/>
      <c r="J194" s="3"/>
      <c r="K194" s="3"/>
      <c r="L194" s="3"/>
    </row>
    <row r="195" spans="1:12">
      <c r="A195" s="448" t="s">
        <v>214</v>
      </c>
      <c r="B195" s="448"/>
      <c r="C195" s="448"/>
      <c r="D195" s="12"/>
      <c r="F195" s="29"/>
      <c r="G195" s="63"/>
      <c r="H195" s="63"/>
      <c r="I195" s="28"/>
      <c r="J195" s="29"/>
      <c r="K195" s="28"/>
      <c r="L195" s="63"/>
    </row>
    <row r="196" spans="1:12" ht="8.1" customHeight="1">
      <c r="A196" s="68"/>
      <c r="B196" s="68"/>
      <c r="C196" s="68"/>
      <c r="D196" s="12"/>
      <c r="F196" s="29"/>
      <c r="G196" s="63"/>
      <c r="H196" s="63"/>
      <c r="I196" s="28"/>
      <c r="J196" s="29"/>
      <c r="K196" s="28"/>
      <c r="L196" s="63"/>
    </row>
    <row r="197" spans="1:12">
      <c r="A197" s="64" t="s">
        <v>50</v>
      </c>
      <c r="F197" s="34"/>
      <c r="H197" s="34"/>
    </row>
    <row r="198" spans="1:12">
      <c r="B198" s="64" t="s">
        <v>240</v>
      </c>
      <c r="F198" s="34"/>
      <c r="H198" s="34"/>
      <c r="J198" s="34"/>
    </row>
    <row r="199" spans="1:12">
      <c r="C199" s="64" t="s">
        <v>51</v>
      </c>
      <c r="F199" s="34"/>
      <c r="H199" s="34"/>
      <c r="J199" s="34"/>
    </row>
    <row r="200" spans="1:12" ht="18.75" thickBot="1">
      <c r="C200" s="64" t="s">
        <v>241</v>
      </c>
      <c r="F200" s="56">
        <v>6000000000</v>
      </c>
      <c r="G200" s="34"/>
      <c r="H200" s="56">
        <v>6000000000</v>
      </c>
      <c r="I200" s="34"/>
      <c r="J200" s="56">
        <v>6000000000</v>
      </c>
      <c r="K200" s="34"/>
      <c r="L200" s="56">
        <v>6000000000</v>
      </c>
    </row>
    <row r="201" spans="1:12" ht="6" customHeight="1" thickTop="1">
      <c r="F201" s="37"/>
      <c r="G201" s="34"/>
      <c r="H201" s="37"/>
      <c r="I201" s="34"/>
      <c r="J201" s="37"/>
      <c r="K201" s="34"/>
      <c r="L201" s="37"/>
    </row>
    <row r="202" spans="1:12">
      <c r="C202" s="64" t="s">
        <v>52</v>
      </c>
      <c r="F202" s="34"/>
      <c r="G202" s="34"/>
      <c r="H202" s="34"/>
      <c r="I202" s="34"/>
      <c r="J202" s="34"/>
      <c r="K202" s="34"/>
      <c r="L202" s="34"/>
    </row>
    <row r="203" spans="1:12">
      <c r="C203" s="64" t="s">
        <v>242</v>
      </c>
      <c r="F203" s="34">
        <v>3882074476.4000001</v>
      </c>
      <c r="G203" s="34"/>
      <c r="H203" s="34">
        <v>3882074476</v>
      </c>
      <c r="I203" s="34"/>
      <c r="J203" s="34">
        <v>3882074476.4000001</v>
      </c>
      <c r="K203" s="34"/>
      <c r="L203" s="34">
        <v>3882074476</v>
      </c>
    </row>
    <row r="204" spans="1:12">
      <c r="B204" s="64" t="s">
        <v>133</v>
      </c>
      <c r="F204" s="34">
        <v>438704620.10000002</v>
      </c>
      <c r="G204" s="34"/>
      <c r="H204" s="34">
        <v>438704620</v>
      </c>
      <c r="I204" s="34"/>
      <c r="J204" s="34">
        <v>438704620.10000002</v>
      </c>
      <c r="K204" s="34"/>
      <c r="L204" s="34">
        <v>438704620</v>
      </c>
    </row>
    <row r="205" spans="1:12">
      <c r="B205" s="64" t="s">
        <v>53</v>
      </c>
      <c r="F205" s="34"/>
      <c r="G205" s="34"/>
      <c r="H205" s="34"/>
      <c r="I205" s="34"/>
      <c r="J205" s="34"/>
      <c r="K205" s="34"/>
      <c r="L205" s="34"/>
    </row>
    <row r="206" spans="1:12">
      <c r="C206" s="64" t="s">
        <v>54</v>
      </c>
      <c r="F206" s="34">
        <v>910113017</v>
      </c>
      <c r="G206" s="34"/>
      <c r="H206" s="34">
        <v>908672126</v>
      </c>
      <c r="I206" s="34"/>
      <c r="J206" s="34">
        <v>600000000</v>
      </c>
      <c r="K206" s="34"/>
      <c r="L206" s="34">
        <v>600000000</v>
      </c>
    </row>
    <row r="207" spans="1:12">
      <c r="C207" s="64" t="s">
        <v>55</v>
      </c>
      <c r="F207" s="34">
        <v>9959930292.1999969</v>
      </c>
      <c r="G207" s="34"/>
      <c r="H207" s="34">
        <v>9510879526</v>
      </c>
      <c r="I207" s="34"/>
      <c r="J207" s="34">
        <v>5880393357.8799992</v>
      </c>
      <c r="K207" s="34"/>
      <c r="L207" s="34">
        <v>5167181921</v>
      </c>
    </row>
    <row r="208" spans="1:12">
      <c r="B208" s="64" t="s">
        <v>56</v>
      </c>
      <c r="F208" s="36">
        <v>-31355257.87999998</v>
      </c>
      <c r="G208" s="37"/>
      <c r="H208" s="36">
        <v>-31268625</v>
      </c>
      <c r="I208" s="37"/>
      <c r="J208" s="36">
        <v>251274.61</v>
      </c>
      <c r="K208" s="37"/>
      <c r="L208" s="36">
        <v>241943</v>
      </c>
    </row>
    <row r="209" spans="1:12" ht="8.1" customHeight="1">
      <c r="F209" s="37"/>
      <c r="G209" s="37"/>
      <c r="H209" s="37"/>
      <c r="I209" s="37"/>
      <c r="J209" s="37"/>
      <c r="K209" s="37"/>
      <c r="L209" s="37"/>
    </row>
    <row r="210" spans="1:12">
      <c r="A210" s="65" t="s">
        <v>212</v>
      </c>
      <c r="C210" s="12"/>
      <c r="F210" s="34">
        <f>SUM(F203:F208)</f>
        <v>15159467147.819998</v>
      </c>
      <c r="G210" s="34"/>
      <c r="H210" s="34">
        <v>14709062123</v>
      </c>
      <c r="I210" s="34"/>
      <c r="J210" s="34">
        <f>SUM(J203:J208)</f>
        <v>10801423728.99</v>
      </c>
      <c r="K210" s="34"/>
      <c r="L210" s="34">
        <v>10088202960</v>
      </c>
    </row>
    <row r="211" spans="1:12">
      <c r="A211" s="64" t="s">
        <v>57</v>
      </c>
      <c r="B211" s="12"/>
      <c r="F211" s="36">
        <v>296247412.57000005</v>
      </c>
      <c r="G211" s="34"/>
      <c r="H211" s="36">
        <v>320137683</v>
      </c>
      <c r="I211" s="34"/>
      <c r="J211" s="36">
        <v>0</v>
      </c>
      <c r="K211" s="34"/>
      <c r="L211" s="36">
        <v>0</v>
      </c>
    </row>
    <row r="212" spans="1:12" ht="8.1" customHeight="1">
      <c r="F212" s="37"/>
      <c r="G212" s="34"/>
      <c r="H212" s="37"/>
      <c r="I212" s="34"/>
      <c r="J212" s="37"/>
      <c r="K212" s="34"/>
      <c r="L212" s="37"/>
    </row>
    <row r="213" spans="1:12">
      <c r="A213" s="65" t="s">
        <v>126</v>
      </c>
      <c r="C213" s="12"/>
      <c r="F213" s="36">
        <f>SUM(F210:F211)</f>
        <v>15455714560.389997</v>
      </c>
      <c r="G213" s="37"/>
      <c r="H213" s="36">
        <v>15029199806</v>
      </c>
      <c r="I213" s="37"/>
      <c r="J213" s="36">
        <f>SUM(J210:J211)</f>
        <v>10801423728.99</v>
      </c>
      <c r="K213" s="37"/>
      <c r="L213" s="36">
        <v>10088202960</v>
      </c>
    </row>
    <row r="214" spans="1:12" ht="8.1" customHeight="1">
      <c r="A214" s="65"/>
      <c r="F214" s="37"/>
      <c r="G214" s="37"/>
      <c r="H214" s="37"/>
      <c r="I214" s="37"/>
      <c r="J214" s="37"/>
      <c r="K214" s="37"/>
      <c r="L214" s="37"/>
    </row>
    <row r="215" spans="1:12" ht="18.75" thickBot="1">
      <c r="A215" s="65" t="s">
        <v>58</v>
      </c>
      <c r="F215" s="56">
        <f>F213+F173</f>
        <v>35484528898.799995</v>
      </c>
      <c r="G215" s="34"/>
      <c r="H215" s="56">
        <v>33681824769</v>
      </c>
      <c r="I215" s="34"/>
      <c r="J215" s="56">
        <f>J213+J173</f>
        <v>29107461046.880005</v>
      </c>
      <c r="K215" s="34"/>
      <c r="L215" s="56">
        <v>27007203263</v>
      </c>
    </row>
    <row r="216" spans="1:12" ht="18.75" thickTop="1">
      <c r="F216" s="34"/>
      <c r="G216" s="18"/>
      <c r="H216" s="34"/>
      <c r="I216" s="18"/>
      <c r="J216" s="34"/>
      <c r="L216" s="18"/>
    </row>
    <row r="217" spans="1:12">
      <c r="G217" s="18"/>
      <c r="H217" s="18"/>
      <c r="I217" s="18"/>
      <c r="K217" s="18"/>
      <c r="L217" s="18"/>
    </row>
    <row r="218" spans="1:12">
      <c r="G218" s="18"/>
      <c r="H218" s="18"/>
      <c r="I218" s="18"/>
      <c r="K218" s="18"/>
      <c r="L218" s="18"/>
    </row>
    <row r="219" spans="1:12">
      <c r="G219" s="18"/>
      <c r="H219" s="18"/>
      <c r="I219" s="18"/>
      <c r="K219" s="18"/>
      <c r="L219" s="18"/>
    </row>
    <row r="220" spans="1:12">
      <c r="G220" s="18"/>
      <c r="H220" s="18"/>
      <c r="I220" s="18"/>
      <c r="K220" s="18"/>
      <c r="L220" s="18"/>
    </row>
    <row r="221" spans="1:12">
      <c r="G221" s="18"/>
      <c r="H221" s="18"/>
      <c r="I221" s="18"/>
      <c r="K221" s="18"/>
      <c r="L221" s="18"/>
    </row>
    <row r="222" spans="1:12">
      <c r="G222" s="18"/>
      <c r="H222" s="18"/>
      <c r="I222" s="18"/>
      <c r="K222" s="18"/>
      <c r="L222" s="18"/>
    </row>
    <row r="223" spans="1:12">
      <c r="G223" s="18"/>
      <c r="H223" s="18"/>
      <c r="I223" s="18"/>
      <c r="K223" s="18"/>
      <c r="L223" s="18"/>
    </row>
    <row r="224" spans="1:12">
      <c r="G224" s="18"/>
      <c r="H224" s="18"/>
      <c r="I224" s="18"/>
      <c r="K224" s="18"/>
      <c r="L224" s="18"/>
    </row>
    <row r="225" spans="1:12">
      <c r="G225" s="18"/>
      <c r="H225" s="18"/>
      <c r="I225" s="18"/>
      <c r="K225" s="18"/>
      <c r="L225" s="18"/>
    </row>
    <row r="226" spans="1:12">
      <c r="G226" s="18"/>
      <c r="H226" s="18"/>
      <c r="I226" s="18"/>
      <c r="K226" s="18"/>
      <c r="L226" s="18"/>
    </row>
    <row r="227" spans="1:12">
      <c r="G227" s="18"/>
      <c r="H227" s="18"/>
      <c r="I227" s="18"/>
      <c r="K227" s="18"/>
      <c r="L227" s="18"/>
    </row>
    <row r="228" spans="1:12">
      <c r="G228" s="18"/>
      <c r="H228" s="18"/>
      <c r="I228" s="18"/>
      <c r="K228" s="18"/>
      <c r="L228" s="18"/>
    </row>
    <row r="231" spans="1:12">
      <c r="A231" s="66" t="str">
        <f>+A137</f>
        <v>หมายเหตุประกอบงบการเงินระหว่างกาลถือเป็นส่วนหนึ่งของงบการเงินระหว่างกาลนี้</v>
      </c>
      <c r="B231" s="66"/>
      <c r="C231" s="66"/>
      <c r="D231" s="52"/>
      <c r="E231" s="51"/>
      <c r="F231" s="46"/>
      <c r="G231" s="53"/>
      <c r="H231" s="53"/>
      <c r="I231" s="53"/>
      <c r="J231" s="46"/>
      <c r="K231" s="53"/>
      <c r="L231" s="53"/>
    </row>
  </sheetData>
  <mergeCells count="15">
    <mergeCell ref="A195:C195"/>
    <mergeCell ref="F142:H142"/>
    <mergeCell ref="J142:L142"/>
    <mergeCell ref="F189:H189"/>
    <mergeCell ref="J189:L189"/>
    <mergeCell ref="A148:C148"/>
    <mergeCell ref="A102:C102"/>
    <mergeCell ref="F5:H5"/>
    <mergeCell ref="J5:L5"/>
    <mergeCell ref="F50:H50"/>
    <mergeCell ref="J50:L50"/>
    <mergeCell ref="A56:C56"/>
    <mergeCell ref="F96:H96"/>
    <mergeCell ref="J96:L96"/>
    <mergeCell ref="A11:C11"/>
  </mergeCells>
  <pageMargins left="0.78740157480314965" right="0.51181102362204722" top="0.51181102362204722" bottom="0.59055118110236227" header="0.47244094488188981" footer="0.39370078740157483"/>
  <pageSetup paperSize="9" firstPageNumber="3" fitToHeight="0" orientation="portrait" blackAndWhite="1" useFirstPageNumber="1" horizontalDpi="1200" verticalDpi="1200" r:id="rId1"/>
  <headerFooter>
    <oddFooter>&amp;R&amp;"Angsana New,Regular"&amp;13  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workbookViewId="0">
      <selection activeCell="S31" sqref="S31"/>
    </sheetView>
  </sheetViews>
  <sheetFormatPr defaultColWidth="9.140625" defaultRowHeight="18.75" customHeight="1"/>
  <cols>
    <col min="1" max="1" width="4.7109375" style="100" customWidth="1"/>
    <col min="2" max="2" width="27.7109375" style="100" customWidth="1"/>
    <col min="3" max="3" width="11.7109375" style="18" bestFit="1" customWidth="1"/>
    <col min="4" max="4" width="0.85546875" style="19" customWidth="1"/>
    <col min="5" max="5" width="13" style="18" bestFit="1" customWidth="1"/>
    <col min="6" max="6" width="0.85546875" style="19" customWidth="1"/>
    <col min="7" max="7" width="14.7109375" style="18" bestFit="1" customWidth="1"/>
    <col min="8" max="8" width="0.85546875" style="19" customWidth="1"/>
    <col min="9" max="9" width="11.5703125" style="19" bestFit="1" customWidth="1"/>
    <col min="10" max="10" width="0.85546875" style="19" customWidth="1"/>
    <col min="11" max="11" width="11.28515625" style="19" bestFit="1" customWidth="1"/>
    <col min="12" max="12" width="0.85546875" style="19" customWidth="1"/>
    <col min="13" max="13" width="23.140625" style="19" bestFit="1" customWidth="1"/>
    <col min="14" max="14" width="0.85546875" style="19" customWidth="1"/>
    <col min="15" max="15" width="10.7109375" style="19" bestFit="1" customWidth="1"/>
    <col min="16" max="16" width="0.85546875" style="19" customWidth="1"/>
    <col min="17" max="17" width="12.28515625" style="19" bestFit="1" customWidth="1"/>
    <col min="18" max="18" width="11" style="12" bestFit="1" customWidth="1"/>
    <col min="19" max="16384" width="9.140625" style="12"/>
  </cols>
  <sheetData>
    <row r="1" spans="1:17" s="30" customFormat="1" ht="18">
      <c r="A1" s="70" t="s">
        <v>0</v>
      </c>
      <c r="B1" s="97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s="30" customFormat="1" ht="18">
      <c r="A2" s="70" t="s">
        <v>141</v>
      </c>
      <c r="B2" s="97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s="30" customFormat="1" ht="18">
      <c r="A3" s="70" t="s">
        <v>3</v>
      </c>
      <c r="B3" s="97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s="30" customFormat="1" ht="18">
      <c r="A4" s="72" t="str">
        <f>'CE CONSO (T) 10'!A4</f>
        <v>สำหรับงวดสามเดือนสิ้นสุดวันที่ 31 มีนาคม พ.ศ. 2560</v>
      </c>
      <c r="B4" s="98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s="30" customFormat="1" ht="18" customHeight="1">
      <c r="A5" s="99"/>
      <c r="B5" s="99"/>
      <c r="C5" s="32"/>
      <c r="D5" s="33"/>
      <c r="E5" s="32"/>
      <c r="F5" s="33"/>
      <c r="G5" s="32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s="79" customFormat="1" ht="16.5">
      <c r="A6" s="111"/>
      <c r="B6" s="111"/>
      <c r="C6" s="112"/>
      <c r="D6" s="83"/>
      <c r="E6" s="112"/>
      <c r="F6" s="83"/>
      <c r="G6" s="457" t="s">
        <v>53</v>
      </c>
      <c r="H6" s="457"/>
      <c r="I6" s="457"/>
      <c r="J6" s="83"/>
      <c r="K6" s="458" t="s">
        <v>56</v>
      </c>
      <c r="L6" s="458"/>
      <c r="M6" s="458"/>
      <c r="N6" s="458"/>
      <c r="O6" s="458"/>
      <c r="P6" s="83"/>
      <c r="Q6" s="83"/>
    </row>
    <row r="7" spans="1:17" s="79" customFormat="1" ht="16.5">
      <c r="A7" s="111"/>
      <c r="B7" s="111"/>
      <c r="C7" s="112"/>
      <c r="D7" s="83"/>
      <c r="E7" s="112"/>
      <c r="F7" s="83"/>
      <c r="G7" s="113"/>
      <c r="H7" s="113"/>
      <c r="I7" s="113"/>
      <c r="J7" s="113"/>
      <c r="K7" s="458" t="s">
        <v>75</v>
      </c>
      <c r="L7" s="458"/>
      <c r="M7" s="458"/>
      <c r="N7" s="83"/>
      <c r="O7" s="112"/>
      <c r="P7" s="83"/>
      <c r="Q7" s="83"/>
    </row>
    <row r="8" spans="1:17" s="79" customFormat="1" ht="16.5">
      <c r="A8" s="111"/>
      <c r="B8" s="111"/>
      <c r="C8" s="81"/>
      <c r="D8" s="82"/>
      <c r="E8" s="81"/>
      <c r="F8" s="82"/>
      <c r="G8" s="84"/>
      <c r="H8" s="84"/>
      <c r="I8" s="84"/>
      <c r="J8" s="84"/>
      <c r="K8" s="80"/>
      <c r="L8" s="80"/>
      <c r="M8" s="80" t="s">
        <v>155</v>
      </c>
      <c r="N8" s="82"/>
      <c r="O8" s="81" t="s">
        <v>115</v>
      </c>
      <c r="P8" s="82"/>
      <c r="Q8" s="82"/>
    </row>
    <row r="9" spans="1:17" s="79" customFormat="1" ht="16.5">
      <c r="A9" s="111"/>
      <c r="B9" s="111"/>
      <c r="C9" s="81" t="s">
        <v>116</v>
      </c>
      <c r="D9" s="82"/>
      <c r="E9" s="81" t="s">
        <v>166</v>
      </c>
      <c r="F9" s="82"/>
      <c r="G9" s="82" t="s">
        <v>117</v>
      </c>
      <c r="H9" s="82"/>
      <c r="I9" s="82"/>
      <c r="J9" s="82"/>
      <c r="K9" s="81"/>
      <c r="L9" s="82"/>
      <c r="M9" s="81" t="s">
        <v>156</v>
      </c>
      <c r="N9" s="82"/>
      <c r="O9" s="81" t="s">
        <v>118</v>
      </c>
      <c r="P9" s="82"/>
      <c r="Q9" s="82" t="s">
        <v>119</v>
      </c>
    </row>
    <row r="10" spans="1:17" s="119" customFormat="1" ht="16.5">
      <c r="A10" s="116"/>
      <c r="B10" s="116"/>
      <c r="C10" s="80" t="s">
        <v>120</v>
      </c>
      <c r="D10" s="84"/>
      <c r="E10" s="80" t="s">
        <v>121</v>
      </c>
      <c r="F10" s="84"/>
      <c r="G10" s="84" t="s">
        <v>122</v>
      </c>
      <c r="H10" s="84"/>
      <c r="I10" s="84" t="s">
        <v>55</v>
      </c>
      <c r="J10" s="84"/>
      <c r="K10" s="80" t="s">
        <v>123</v>
      </c>
      <c r="L10" s="84"/>
      <c r="M10" s="80" t="s">
        <v>154</v>
      </c>
      <c r="N10" s="84"/>
      <c r="O10" s="80" t="s">
        <v>50</v>
      </c>
      <c r="P10" s="84"/>
      <c r="Q10" s="84" t="s">
        <v>50</v>
      </c>
    </row>
    <row r="11" spans="1:17" s="79" customFormat="1" ht="16.5">
      <c r="A11" s="111"/>
      <c r="B11" s="111"/>
      <c r="C11" s="177" t="s">
        <v>172</v>
      </c>
      <c r="D11" s="82"/>
      <c r="E11" s="177" t="s">
        <v>172</v>
      </c>
      <c r="F11" s="82"/>
      <c r="G11" s="177" t="s">
        <v>172</v>
      </c>
      <c r="H11" s="82"/>
      <c r="I11" s="177" t="s">
        <v>172</v>
      </c>
      <c r="J11" s="82"/>
      <c r="K11" s="177" t="s">
        <v>172</v>
      </c>
      <c r="L11" s="82"/>
      <c r="M11" s="177" t="s">
        <v>172</v>
      </c>
      <c r="N11" s="82"/>
      <c r="O11" s="177" t="s">
        <v>172</v>
      </c>
      <c r="P11" s="82"/>
      <c r="Q11" s="177" t="s">
        <v>172</v>
      </c>
    </row>
    <row r="12" spans="1:17" s="79" customFormat="1" ht="16.5">
      <c r="A12" s="111"/>
      <c r="B12" s="111"/>
      <c r="C12" s="86"/>
      <c r="D12" s="87"/>
      <c r="E12" s="86"/>
      <c r="F12" s="87"/>
      <c r="G12" s="87"/>
      <c r="H12" s="87"/>
      <c r="I12" s="87"/>
      <c r="J12" s="87"/>
      <c r="K12" s="86"/>
      <c r="L12" s="87"/>
      <c r="M12" s="86"/>
      <c r="N12" s="87"/>
      <c r="O12" s="86"/>
      <c r="P12" s="87"/>
      <c r="Q12" s="87"/>
    </row>
    <row r="13" spans="1:17" s="90" customFormat="1" ht="16.5">
      <c r="A13" s="114" t="s">
        <v>200</v>
      </c>
      <c r="B13" s="114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7"/>
      <c r="P13" s="146"/>
      <c r="Q13" s="146"/>
    </row>
    <row r="14" spans="1:17" s="90" customFormat="1" ht="16.5">
      <c r="A14" s="114" t="s">
        <v>160</v>
      </c>
      <c r="B14" s="115"/>
      <c r="C14" s="146"/>
      <c r="D14" s="147"/>
      <c r="E14" s="146"/>
      <c r="F14" s="147"/>
      <c r="G14" s="146"/>
      <c r="H14" s="147"/>
      <c r="I14" s="146"/>
      <c r="J14" s="147"/>
      <c r="K14" s="146"/>
      <c r="L14" s="147"/>
      <c r="M14" s="146"/>
      <c r="N14" s="147"/>
      <c r="O14" s="147"/>
      <c r="P14" s="146"/>
      <c r="Q14" s="146"/>
    </row>
    <row r="15" spans="1:17" s="90" customFormat="1" ht="16.5">
      <c r="A15" s="111" t="s">
        <v>148</v>
      </c>
      <c r="B15" s="111"/>
      <c r="C15" s="149"/>
      <c r="D15" s="146"/>
      <c r="E15" s="149"/>
      <c r="F15" s="146"/>
      <c r="G15" s="149"/>
      <c r="H15" s="146"/>
      <c r="I15" s="149"/>
      <c r="J15" s="146"/>
      <c r="K15" s="149"/>
      <c r="L15" s="146"/>
      <c r="M15" s="149"/>
      <c r="N15" s="146"/>
      <c r="O15" s="149"/>
      <c r="P15" s="146"/>
      <c r="Q15" s="149"/>
    </row>
    <row r="16" spans="1:17" s="117" customFormat="1" ht="8.1" customHeight="1">
      <c r="A16" s="116"/>
      <c r="B16" s="11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</row>
    <row r="17" spans="1:18" s="90" customFormat="1" ht="17.25" thickBot="1">
      <c r="A17" s="114" t="s">
        <v>201</v>
      </c>
      <c r="B17" s="115"/>
      <c r="C17" s="150"/>
      <c r="D17" s="147"/>
      <c r="E17" s="150"/>
      <c r="F17" s="147"/>
      <c r="G17" s="150"/>
      <c r="H17" s="147"/>
      <c r="I17" s="150"/>
      <c r="J17" s="147"/>
      <c r="K17" s="150"/>
      <c r="L17" s="147"/>
      <c r="M17" s="150"/>
      <c r="N17" s="147"/>
      <c r="O17" s="150"/>
      <c r="P17" s="147"/>
      <c r="Q17" s="150"/>
      <c r="R17" s="118"/>
    </row>
    <row r="18" spans="1:18" s="90" customFormat="1" ht="17.25" thickTop="1">
      <c r="A18" s="114"/>
      <c r="B18" s="115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6"/>
      <c r="Q18" s="147"/>
    </row>
    <row r="19" spans="1:18" s="90" customFormat="1" ht="16.5">
      <c r="A19" s="114" t="s">
        <v>198</v>
      </c>
      <c r="B19" s="114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7"/>
      <c r="P19" s="146"/>
      <c r="Q19" s="146"/>
    </row>
    <row r="20" spans="1:18" s="90" customFormat="1" ht="16.5">
      <c r="A20" s="114" t="s">
        <v>160</v>
      </c>
      <c r="B20" s="115"/>
      <c r="C20" s="146"/>
      <c r="D20" s="147"/>
      <c r="E20" s="146"/>
      <c r="F20" s="147"/>
      <c r="G20" s="146"/>
      <c r="H20" s="147"/>
      <c r="I20" s="146"/>
      <c r="J20" s="147"/>
      <c r="K20" s="146"/>
      <c r="L20" s="147"/>
      <c r="M20" s="146"/>
      <c r="N20" s="147"/>
      <c r="O20" s="147"/>
      <c r="P20" s="146"/>
      <c r="Q20" s="146"/>
    </row>
    <row r="21" spans="1:18" s="90" customFormat="1" ht="16.5">
      <c r="A21" s="111" t="s">
        <v>148</v>
      </c>
      <c r="B21" s="111"/>
      <c r="C21" s="149"/>
      <c r="D21" s="146"/>
      <c r="E21" s="149"/>
      <c r="F21" s="146"/>
      <c r="G21" s="149"/>
      <c r="H21" s="146"/>
      <c r="I21" s="149"/>
      <c r="J21" s="146"/>
      <c r="K21" s="149"/>
      <c r="L21" s="146"/>
      <c r="M21" s="149"/>
      <c r="N21" s="146"/>
      <c r="O21" s="149"/>
      <c r="P21" s="146"/>
      <c r="Q21" s="149"/>
    </row>
    <row r="22" spans="1:18" s="117" customFormat="1" ht="8.1" customHeight="1">
      <c r="A22" s="116"/>
      <c r="B22" s="11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</row>
    <row r="23" spans="1:18" s="90" customFormat="1" ht="17.25" thickBot="1">
      <c r="A23" s="114" t="s">
        <v>199</v>
      </c>
      <c r="B23" s="115"/>
      <c r="C23" s="150"/>
      <c r="D23" s="147"/>
      <c r="E23" s="150"/>
      <c r="F23" s="147"/>
      <c r="G23" s="150"/>
      <c r="H23" s="147"/>
      <c r="I23" s="150"/>
      <c r="J23" s="147"/>
      <c r="K23" s="150"/>
      <c r="L23" s="147"/>
      <c r="M23" s="150"/>
      <c r="N23" s="147"/>
      <c r="O23" s="150"/>
      <c r="P23" s="147"/>
      <c r="Q23" s="150"/>
      <c r="R23" s="118"/>
    </row>
    <row r="24" spans="1:18" thickTop="1">
      <c r="B24" s="101"/>
      <c r="C24" s="133"/>
      <c r="D24" s="131"/>
      <c r="E24" s="133"/>
      <c r="F24" s="131"/>
      <c r="G24" s="133"/>
      <c r="H24" s="131"/>
      <c r="I24" s="133"/>
      <c r="J24" s="131"/>
      <c r="K24" s="133"/>
      <c r="L24" s="131"/>
      <c r="M24" s="133"/>
      <c r="N24" s="131"/>
      <c r="O24" s="133"/>
      <c r="P24" s="131"/>
      <c r="Q24" s="133"/>
      <c r="R24" s="102"/>
    </row>
    <row r="25" spans="1:18" ht="18">
      <c r="B25" s="101"/>
      <c r="C25" s="42"/>
      <c r="E25" s="42"/>
      <c r="G25" s="42"/>
      <c r="I25" s="42"/>
      <c r="K25" s="42"/>
      <c r="M25" s="42"/>
      <c r="O25" s="42"/>
      <c r="Q25" s="42"/>
      <c r="R25" s="102"/>
    </row>
    <row r="26" spans="1:18" ht="18">
      <c r="B26" s="101"/>
      <c r="C26" s="42"/>
      <c r="E26" s="42"/>
      <c r="G26" s="42"/>
      <c r="I26" s="42"/>
      <c r="K26" s="42"/>
      <c r="M26" s="42"/>
      <c r="O26" s="42"/>
      <c r="Q26" s="42"/>
      <c r="R26" s="102"/>
    </row>
    <row r="27" spans="1:18" ht="18">
      <c r="B27" s="101"/>
      <c r="C27" s="42"/>
      <c r="E27" s="42"/>
      <c r="G27" s="42"/>
      <c r="I27" s="42"/>
      <c r="K27" s="42"/>
      <c r="M27" s="42"/>
      <c r="O27" s="42"/>
      <c r="Q27" s="42"/>
      <c r="R27" s="102"/>
    </row>
    <row r="28" spans="1:18" ht="18">
      <c r="B28" s="101"/>
      <c r="C28" s="42"/>
      <c r="E28" s="42"/>
      <c r="G28" s="42"/>
      <c r="I28" s="42"/>
      <c r="K28" s="42"/>
      <c r="M28" s="42"/>
      <c r="O28" s="42"/>
      <c r="Q28" s="42"/>
      <c r="R28" s="102"/>
    </row>
    <row r="29" spans="1:18" ht="18">
      <c r="B29" s="101"/>
      <c r="C29" s="42"/>
      <c r="E29" s="42"/>
      <c r="G29" s="42"/>
      <c r="I29" s="42"/>
      <c r="K29" s="42"/>
      <c r="M29" s="42"/>
      <c r="O29" s="42"/>
      <c r="Q29" s="42"/>
      <c r="R29" s="102"/>
    </row>
    <row r="30" spans="1:18" ht="18">
      <c r="B30" s="101"/>
      <c r="C30" s="42"/>
      <c r="E30" s="42"/>
      <c r="G30" s="42"/>
      <c r="I30" s="42"/>
      <c r="K30" s="42"/>
      <c r="M30" s="42"/>
      <c r="O30" s="42"/>
      <c r="Q30" s="42"/>
      <c r="R30" s="102"/>
    </row>
    <row r="31" spans="1:18" ht="18">
      <c r="B31" s="101"/>
      <c r="C31" s="42"/>
      <c r="E31" s="42"/>
      <c r="G31" s="42"/>
      <c r="I31" s="42"/>
      <c r="K31" s="42"/>
      <c r="M31" s="42"/>
      <c r="O31" s="42"/>
      <c r="Q31" s="42"/>
      <c r="R31" s="102"/>
    </row>
    <row r="32" spans="1:18" ht="21.75" customHeight="1">
      <c r="B32" s="101"/>
      <c r="C32" s="42"/>
      <c r="E32" s="42"/>
      <c r="G32" s="42"/>
      <c r="I32" s="42"/>
      <c r="K32" s="42"/>
      <c r="M32" s="42"/>
      <c r="O32" s="42"/>
      <c r="Q32" s="42"/>
      <c r="R32" s="102"/>
    </row>
    <row r="33" spans="1:18" ht="26.25" customHeight="1">
      <c r="B33" s="101"/>
      <c r="C33" s="42"/>
      <c r="E33" s="42"/>
      <c r="G33" s="42"/>
      <c r="I33" s="42"/>
      <c r="K33" s="42"/>
      <c r="M33" s="42"/>
      <c r="O33" s="42"/>
      <c r="Q33" s="42"/>
      <c r="R33" s="102"/>
    </row>
    <row r="34" spans="1:18" s="20" customFormat="1" ht="18">
      <c r="A34" s="103" t="str">
        <f>BS!A159</f>
        <v>หมายเหตุประกอบข้อมูลทางการเงินเป็นส่วนหนึ่งของข้อมูลทางการเงินระหว่างกาลนี้</v>
      </c>
      <c r="B34" s="104"/>
      <c r="C34" s="46"/>
      <c r="D34" s="53"/>
      <c r="E34" s="46"/>
      <c r="F34" s="53"/>
      <c r="G34" s="46"/>
      <c r="H34" s="53"/>
      <c r="I34" s="46"/>
      <c r="J34" s="53"/>
      <c r="K34" s="46"/>
      <c r="L34" s="53"/>
      <c r="M34" s="46"/>
      <c r="N34" s="53"/>
      <c r="O34" s="46"/>
      <c r="P34" s="46"/>
      <c r="Q34" s="46"/>
    </row>
    <row r="35" spans="1:18" ht="18">
      <c r="F35" s="18"/>
      <c r="H35" s="18"/>
      <c r="I35" s="18"/>
      <c r="J35" s="18"/>
      <c r="K35" s="18"/>
      <c r="L35" s="18"/>
      <c r="M35" s="18"/>
      <c r="N35" s="18"/>
      <c r="O35" s="18"/>
      <c r="P35" s="42"/>
      <c r="Q35" s="18"/>
    </row>
    <row r="36" spans="1:18" ht="18">
      <c r="G36" s="19"/>
      <c r="K36" s="18"/>
      <c r="M36" s="18"/>
      <c r="O36" s="18"/>
    </row>
    <row r="37" spans="1:18" s="107" customFormat="1" ht="26.25" customHeight="1">
      <c r="A37" s="105"/>
      <c r="B37" s="105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</row>
    <row r="38" spans="1:18" ht="23.25" customHeight="1">
      <c r="C38" s="108"/>
      <c r="D38" s="109"/>
      <c r="E38" s="108"/>
      <c r="F38" s="108"/>
      <c r="G38" s="108"/>
      <c r="H38" s="108"/>
      <c r="I38" s="108"/>
      <c r="J38" s="108"/>
      <c r="K38" s="108"/>
      <c r="M38" s="108"/>
      <c r="Q38" s="108"/>
    </row>
    <row r="39" spans="1:18" ht="18.75" customHeight="1"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</row>
    <row r="40" spans="1:18" ht="18.75" customHeight="1">
      <c r="C40" s="108"/>
      <c r="D40" s="109"/>
      <c r="E40" s="19"/>
    </row>
    <row r="41" spans="1:18" ht="18.75" customHeight="1">
      <c r="A41" s="110"/>
      <c r="B41" s="110"/>
      <c r="C41" s="108"/>
      <c r="D41" s="109"/>
      <c r="E41" s="55"/>
      <c r="F41" s="55"/>
      <c r="G41" s="106"/>
      <c r="H41" s="55"/>
      <c r="I41" s="55"/>
      <c r="J41" s="55"/>
      <c r="K41" s="55"/>
      <c r="L41" s="55"/>
      <c r="M41" s="55"/>
      <c r="N41" s="55"/>
      <c r="O41" s="55"/>
      <c r="P41" s="55"/>
      <c r="Q41" s="55"/>
    </row>
    <row r="42" spans="1:18" ht="18.75" customHeight="1">
      <c r="A42" s="110"/>
      <c r="B42" s="110"/>
      <c r="C42" s="108"/>
      <c r="D42" s="109"/>
      <c r="E42" s="109"/>
      <c r="F42" s="55"/>
      <c r="G42" s="106"/>
      <c r="H42" s="55"/>
      <c r="I42" s="55"/>
      <c r="J42" s="55"/>
      <c r="L42" s="55"/>
      <c r="N42" s="55"/>
      <c r="P42" s="55"/>
      <c r="Q42" s="55"/>
    </row>
    <row r="43" spans="1:18" ht="18.75" customHeight="1">
      <c r="C43" s="108"/>
      <c r="D43" s="109"/>
    </row>
    <row r="44" spans="1:18" ht="18.75" customHeight="1">
      <c r="C44" s="108"/>
      <c r="D44" s="109"/>
    </row>
    <row r="45" spans="1:18" ht="18.75" customHeight="1">
      <c r="C45" s="108"/>
      <c r="D45" s="109"/>
    </row>
    <row r="46" spans="1:18" ht="18.75" customHeight="1">
      <c r="C46" s="108"/>
      <c r="D46" s="109"/>
    </row>
    <row r="47" spans="1:18" ht="18.75" customHeight="1">
      <c r="C47" s="108"/>
      <c r="D47" s="109"/>
    </row>
    <row r="48" spans="1:18" ht="18.75" customHeight="1">
      <c r="C48" s="108"/>
      <c r="D48" s="109"/>
    </row>
    <row r="49" spans="1:17" ht="18.75" customHeight="1">
      <c r="A49" s="12"/>
      <c r="B49" s="12"/>
      <c r="C49" s="108"/>
      <c r="D49" s="109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</row>
    <row r="50" spans="1:17" ht="18.75" customHeight="1">
      <c r="A50" s="12"/>
      <c r="B50" s="12"/>
      <c r="C50" s="108"/>
      <c r="D50" s="109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</row>
    <row r="51" spans="1:17" ht="18.75" customHeight="1">
      <c r="A51" s="12"/>
      <c r="B51" s="12"/>
      <c r="C51" s="108"/>
      <c r="D51" s="109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</row>
    <row r="52" spans="1:17" ht="18.75" customHeight="1">
      <c r="A52" s="12"/>
      <c r="B52" s="12"/>
      <c r="C52" s="108"/>
      <c r="D52" s="109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</row>
    <row r="53" spans="1:17" ht="18.75" customHeight="1">
      <c r="A53" s="12"/>
      <c r="B53" s="12"/>
      <c r="C53" s="108"/>
      <c r="D53" s="109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</row>
    <row r="54" spans="1:17" ht="18.75" customHeight="1">
      <c r="A54" s="12"/>
      <c r="B54" s="12"/>
      <c r="C54" s="108"/>
      <c r="D54" s="109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</row>
    <row r="55" spans="1:17" ht="18.75" customHeight="1">
      <c r="A55" s="12"/>
      <c r="B55" s="12"/>
      <c r="C55" s="108"/>
      <c r="D55" s="109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</row>
    <row r="56" spans="1:17" ht="18.75" customHeight="1">
      <c r="A56" s="12"/>
      <c r="B56" s="12"/>
      <c r="C56" s="108"/>
      <c r="D56" s="109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</row>
    <row r="57" spans="1:17" ht="18.75" customHeight="1">
      <c r="A57" s="12"/>
      <c r="B57" s="12"/>
      <c r="C57" s="19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</row>
    <row r="58" spans="1:17" ht="18.75" customHeight="1">
      <c r="A58" s="12"/>
      <c r="B58" s="12"/>
      <c r="D58" s="18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</row>
    <row r="60" spans="1:17" ht="18.75" customHeight="1">
      <c r="A60" s="12"/>
      <c r="B60" s="12"/>
      <c r="C60" s="55"/>
      <c r="D60" s="55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</row>
    <row r="61" spans="1:17" ht="18.75" customHeight="1">
      <c r="A61" s="12"/>
      <c r="B61" s="12"/>
      <c r="C61" s="55"/>
      <c r="D61" s="55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</row>
  </sheetData>
  <mergeCells count="3">
    <mergeCell ref="K7:M7"/>
    <mergeCell ref="G6:I6"/>
    <mergeCell ref="K6:O6"/>
  </mergeCells>
  <phoneticPr fontId="4" type="noConversion"/>
  <pageMargins left="0.7" right="0.5" top="0.5" bottom="0.6" header="0.49" footer="0.4"/>
  <pageSetup paperSize="9" scale="92" firstPageNumber="11" orientation="landscape" blackAndWhite="1" useFirstPageNumber="1" horizontalDpi="1200" verticalDpi="1200" r:id="rId1"/>
  <headerFooter>
    <oddFooter>&amp;R&amp;"Angsana New,Regular"&amp;13  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5"/>
  <sheetViews>
    <sheetView zoomScale="120" zoomScaleNormal="120" zoomScaleSheetLayoutView="90" workbookViewId="0">
      <selection activeCell="S31" sqref="S31"/>
    </sheetView>
  </sheetViews>
  <sheetFormatPr defaultColWidth="9.140625" defaultRowHeight="18"/>
  <cols>
    <col min="1" max="2" width="1.7109375" style="12" customWidth="1"/>
    <col min="3" max="3" width="32.7109375" style="12" customWidth="1"/>
    <col min="4" max="4" width="7.140625" style="17" customWidth="1"/>
    <col min="5" max="5" width="0.85546875" style="12" customWidth="1"/>
    <col min="6" max="6" width="12.140625" style="18" bestFit="1" customWidth="1"/>
    <col min="7" max="7" width="0.85546875" style="19" customWidth="1"/>
    <col min="8" max="8" width="13.140625" style="19" bestFit="1" customWidth="1"/>
    <col min="9" max="9" width="0.85546875" style="19" customWidth="1"/>
    <col min="10" max="10" width="12.140625" style="18" bestFit="1" customWidth="1"/>
    <col min="11" max="11" width="0.85546875" style="19" customWidth="1"/>
    <col min="12" max="12" width="12.5703125" style="19" bestFit="1" customWidth="1"/>
    <col min="13" max="16384" width="9.140625" style="12"/>
  </cols>
  <sheetData>
    <row r="1" spans="1:12">
      <c r="A1" s="9" t="s">
        <v>0</v>
      </c>
      <c r="B1" s="10"/>
      <c r="C1" s="10"/>
      <c r="D1" s="10"/>
      <c r="E1" s="10"/>
      <c r="F1" s="11"/>
      <c r="G1" s="11"/>
      <c r="H1" s="11"/>
      <c r="I1" s="11"/>
      <c r="J1" s="163"/>
      <c r="K1" s="163"/>
      <c r="L1" s="163"/>
    </row>
    <row r="2" spans="1:12">
      <c r="A2" s="9" t="s">
        <v>77</v>
      </c>
      <c r="B2" s="10"/>
      <c r="C2" s="10"/>
      <c r="D2" s="10"/>
      <c r="E2" s="10"/>
      <c r="F2" s="11"/>
      <c r="G2" s="11"/>
      <c r="H2" s="11"/>
      <c r="I2" s="11"/>
      <c r="J2" s="163"/>
      <c r="K2" s="163"/>
      <c r="L2" s="163"/>
    </row>
    <row r="3" spans="1:12">
      <c r="A3" s="14" t="s">
        <v>176</v>
      </c>
      <c r="B3" s="15"/>
      <c r="C3" s="15"/>
      <c r="D3" s="15"/>
      <c r="E3" s="15"/>
      <c r="F3" s="16"/>
      <c r="G3" s="16"/>
      <c r="H3" s="16"/>
      <c r="I3" s="16"/>
      <c r="J3" s="164"/>
      <c r="K3" s="164"/>
      <c r="L3" s="164"/>
    </row>
    <row r="4" spans="1:12" ht="18.600000000000001" customHeight="1">
      <c r="C4" s="12" t="s">
        <v>59</v>
      </c>
    </row>
    <row r="5" spans="1:12" s="20" customFormat="1">
      <c r="D5" s="21"/>
      <c r="F5" s="462" t="s">
        <v>173</v>
      </c>
      <c r="G5" s="462"/>
      <c r="H5" s="462"/>
      <c r="I5" s="22"/>
      <c r="J5" s="462" t="s">
        <v>174</v>
      </c>
      <c r="K5" s="462"/>
      <c r="L5" s="462"/>
    </row>
    <row r="6" spans="1:12" s="20" customFormat="1">
      <c r="D6" s="21"/>
      <c r="F6" s="24" t="s">
        <v>183</v>
      </c>
      <c r="G6" s="25"/>
      <c r="H6" s="24" t="s">
        <v>175</v>
      </c>
      <c r="I6" s="25"/>
      <c r="J6" s="24" t="s">
        <v>183</v>
      </c>
      <c r="K6" s="25"/>
      <c r="L6" s="24" t="s">
        <v>175</v>
      </c>
    </row>
    <row r="7" spans="1:12">
      <c r="D7" s="26" t="s">
        <v>4</v>
      </c>
      <c r="F7" s="7" t="s">
        <v>172</v>
      </c>
      <c r="G7" s="25"/>
      <c r="H7" s="7" t="s">
        <v>172</v>
      </c>
      <c r="I7" s="25"/>
      <c r="J7" s="7" t="s">
        <v>172</v>
      </c>
      <c r="K7" s="25"/>
      <c r="L7" s="7" t="s">
        <v>172</v>
      </c>
    </row>
    <row r="8" spans="1:12" ht="6" customHeight="1">
      <c r="D8" s="21"/>
      <c r="F8" s="28"/>
      <c r="H8" s="29"/>
      <c r="J8" s="28"/>
      <c r="L8" s="29"/>
    </row>
    <row r="9" spans="1:12">
      <c r="A9" s="39" t="s">
        <v>78</v>
      </c>
      <c r="F9" s="131"/>
      <c r="G9" s="131"/>
      <c r="H9" s="131"/>
      <c r="I9" s="131"/>
      <c r="J9" s="133"/>
      <c r="K9" s="131"/>
      <c r="L9" s="131"/>
    </row>
    <row r="10" spans="1:12">
      <c r="A10" s="12" t="s">
        <v>159</v>
      </c>
      <c r="F10" s="176"/>
      <c r="G10" s="135"/>
      <c r="H10" s="135"/>
      <c r="I10" s="135"/>
      <c r="J10" s="174"/>
      <c r="K10" s="135"/>
      <c r="L10" s="135"/>
    </row>
    <row r="11" spans="1:12">
      <c r="A11" s="12" t="s">
        <v>79</v>
      </c>
      <c r="F11" s="135"/>
      <c r="G11" s="136"/>
      <c r="H11" s="135"/>
      <c r="I11" s="136"/>
      <c r="J11" s="136"/>
      <c r="K11" s="136"/>
      <c r="L11" s="136"/>
    </row>
    <row r="12" spans="1:12">
      <c r="B12" s="12" t="s">
        <v>132</v>
      </c>
      <c r="F12" s="161"/>
      <c r="G12" s="136"/>
      <c r="H12" s="135"/>
      <c r="I12" s="136"/>
      <c r="J12" s="174"/>
      <c r="K12" s="136"/>
      <c r="L12" s="135"/>
    </row>
    <row r="13" spans="1:12">
      <c r="B13" s="12" t="s">
        <v>134</v>
      </c>
      <c r="F13" s="161"/>
      <c r="G13" s="136"/>
      <c r="H13" s="135"/>
      <c r="I13" s="136"/>
      <c r="J13" s="135"/>
      <c r="K13" s="136"/>
      <c r="L13" s="135"/>
    </row>
    <row r="14" spans="1:12">
      <c r="B14" s="12" t="s">
        <v>298</v>
      </c>
      <c r="F14" s="161"/>
      <c r="G14" s="136"/>
      <c r="H14" s="135"/>
      <c r="I14" s="136"/>
      <c r="J14" s="135"/>
      <c r="K14" s="136"/>
      <c r="L14" s="135"/>
    </row>
    <row r="15" spans="1:12">
      <c r="B15" s="12" t="s">
        <v>336</v>
      </c>
      <c r="F15" s="161"/>
      <c r="G15" s="136"/>
      <c r="H15" s="135"/>
      <c r="I15" s="136"/>
      <c r="J15" s="174"/>
      <c r="K15" s="136"/>
      <c r="L15" s="135"/>
    </row>
    <row r="16" spans="1:12">
      <c r="B16" s="12" t="s">
        <v>80</v>
      </c>
      <c r="F16" s="161"/>
      <c r="G16" s="136"/>
      <c r="H16" s="135"/>
      <c r="I16" s="136"/>
      <c r="J16" s="174"/>
      <c r="K16" s="136"/>
      <c r="L16" s="135"/>
    </row>
    <row r="17" spans="1:12">
      <c r="B17" s="12" t="s">
        <v>137</v>
      </c>
      <c r="F17" s="161"/>
      <c r="G17" s="136"/>
      <c r="H17" s="135"/>
      <c r="I17" s="136"/>
      <c r="J17" s="135"/>
      <c r="K17" s="136"/>
      <c r="L17" s="135"/>
    </row>
    <row r="18" spans="1:12">
      <c r="B18" s="12" t="s">
        <v>138</v>
      </c>
      <c r="F18" s="161"/>
      <c r="G18" s="136"/>
      <c r="H18" s="135"/>
      <c r="I18" s="136"/>
      <c r="J18" s="135"/>
      <c r="K18" s="136"/>
      <c r="L18" s="135"/>
    </row>
    <row r="19" spans="1:12">
      <c r="B19" s="12" t="s">
        <v>81</v>
      </c>
      <c r="F19" s="161"/>
      <c r="G19" s="136"/>
      <c r="H19" s="135"/>
      <c r="I19" s="136"/>
      <c r="J19" s="135"/>
      <c r="K19" s="136"/>
      <c r="L19" s="135"/>
    </row>
    <row r="20" spans="1:12">
      <c r="B20" s="12" t="s">
        <v>144</v>
      </c>
      <c r="F20" s="161"/>
      <c r="G20" s="136"/>
      <c r="H20" s="135"/>
      <c r="I20" s="136"/>
      <c r="J20" s="135"/>
      <c r="K20" s="136"/>
      <c r="L20" s="135"/>
    </row>
    <row r="21" spans="1:12">
      <c r="B21" s="12" t="s">
        <v>82</v>
      </c>
      <c r="F21" s="161"/>
      <c r="G21" s="136"/>
      <c r="H21" s="135"/>
      <c r="I21" s="136"/>
      <c r="J21" s="135"/>
      <c r="K21" s="136"/>
      <c r="L21" s="135"/>
    </row>
    <row r="22" spans="1:12" s="165" customFormat="1">
      <c r="B22" s="165" t="s">
        <v>337</v>
      </c>
      <c r="D22" s="170"/>
      <c r="F22" s="151"/>
      <c r="G22" s="141"/>
      <c r="H22" s="151"/>
      <c r="I22" s="141"/>
      <c r="J22" s="151"/>
      <c r="K22" s="141"/>
      <c r="L22" s="151"/>
    </row>
    <row r="23" spans="1:12">
      <c r="B23" s="12" t="s">
        <v>68</v>
      </c>
      <c r="F23" s="161"/>
      <c r="G23" s="136"/>
      <c r="H23" s="135"/>
      <c r="I23" s="136"/>
      <c r="J23" s="135"/>
      <c r="K23" s="136"/>
      <c r="L23" s="135"/>
    </row>
    <row r="24" spans="1:12">
      <c r="B24" s="12" t="s">
        <v>83</v>
      </c>
      <c r="D24" s="45"/>
      <c r="F24" s="161"/>
      <c r="G24" s="136"/>
      <c r="H24" s="135"/>
      <c r="I24" s="136"/>
      <c r="J24" s="135"/>
      <c r="K24" s="136"/>
      <c r="L24" s="135"/>
    </row>
    <row r="25" spans="1:12">
      <c r="B25" s="12" t="s">
        <v>170</v>
      </c>
      <c r="D25" s="45"/>
      <c r="F25" s="135"/>
      <c r="G25" s="136"/>
      <c r="H25" s="135"/>
      <c r="I25" s="136"/>
      <c r="J25" s="135"/>
      <c r="K25" s="136"/>
      <c r="L25" s="135"/>
    </row>
    <row r="26" spans="1:12">
      <c r="B26" s="12" t="s">
        <v>72</v>
      </c>
      <c r="F26" s="161"/>
      <c r="G26" s="136"/>
      <c r="H26" s="135"/>
      <c r="I26" s="136"/>
      <c r="J26" s="135"/>
      <c r="K26" s="136"/>
      <c r="L26" s="135"/>
    </row>
    <row r="27" spans="1:12">
      <c r="B27" s="12" t="s">
        <v>163</v>
      </c>
      <c r="F27" s="162"/>
      <c r="G27" s="136"/>
      <c r="H27" s="137"/>
      <c r="I27" s="136"/>
      <c r="J27" s="137"/>
      <c r="K27" s="136"/>
      <c r="L27" s="137"/>
    </row>
    <row r="28" spans="1:12" ht="8.1" customHeight="1">
      <c r="D28" s="120"/>
      <c r="F28" s="135"/>
      <c r="G28" s="136"/>
      <c r="H28" s="135"/>
      <c r="I28" s="136"/>
      <c r="J28" s="135"/>
      <c r="K28" s="136"/>
      <c r="L28" s="135"/>
    </row>
    <row r="29" spans="1:12">
      <c r="A29" s="12" t="s">
        <v>257</v>
      </c>
      <c r="F29" s="161"/>
      <c r="G29" s="136"/>
      <c r="H29" s="135"/>
      <c r="I29" s="136"/>
      <c r="J29" s="135"/>
      <c r="K29" s="136"/>
      <c r="L29" s="135"/>
    </row>
    <row r="30" spans="1:12">
      <c r="A30" s="12" t="s">
        <v>84</v>
      </c>
      <c r="F30" s="135"/>
      <c r="G30" s="136"/>
      <c r="H30" s="135"/>
      <c r="I30" s="136"/>
      <c r="J30" s="135"/>
      <c r="K30" s="136"/>
      <c r="L30" s="135"/>
    </row>
    <row r="31" spans="1:12" ht="18" customHeight="1">
      <c r="B31" s="12" t="s">
        <v>85</v>
      </c>
      <c r="F31" s="135"/>
      <c r="G31" s="136"/>
      <c r="H31" s="135"/>
      <c r="I31" s="136"/>
      <c r="J31" s="135"/>
      <c r="K31" s="136"/>
      <c r="L31" s="135"/>
    </row>
    <row r="32" spans="1:12">
      <c r="B32" s="12" t="s">
        <v>86</v>
      </c>
      <c r="F32" s="161"/>
      <c r="G32" s="136"/>
      <c r="H32" s="135"/>
      <c r="I32" s="136"/>
      <c r="J32" s="174"/>
      <c r="K32" s="136"/>
      <c r="L32" s="135"/>
    </row>
    <row r="33" spans="2:12" ht="18" customHeight="1">
      <c r="B33" s="12" t="s">
        <v>10</v>
      </c>
      <c r="F33" s="135"/>
      <c r="G33" s="136"/>
      <c r="H33" s="135"/>
      <c r="I33" s="136"/>
      <c r="J33" s="135"/>
      <c r="K33" s="136"/>
      <c r="L33" s="135"/>
    </row>
    <row r="34" spans="2:12">
      <c r="B34" s="12" t="s">
        <v>11</v>
      </c>
      <c r="F34" s="135"/>
      <c r="G34" s="136"/>
      <c r="H34" s="135"/>
      <c r="I34" s="136"/>
      <c r="J34" s="135"/>
      <c r="K34" s="136"/>
      <c r="L34" s="135"/>
    </row>
    <row r="35" spans="2:12">
      <c r="B35" s="12" t="s">
        <v>344</v>
      </c>
      <c r="F35" s="135"/>
      <c r="G35" s="136"/>
      <c r="H35" s="135"/>
      <c r="I35" s="136"/>
      <c r="J35" s="135"/>
      <c r="K35" s="136"/>
      <c r="L35" s="135"/>
    </row>
    <row r="36" spans="2:12">
      <c r="B36" s="30" t="s">
        <v>14</v>
      </c>
      <c r="F36" s="135"/>
      <c r="G36" s="136"/>
      <c r="H36" s="135"/>
      <c r="I36" s="136"/>
      <c r="J36" s="135"/>
      <c r="K36" s="136"/>
      <c r="L36" s="135"/>
    </row>
    <row r="37" spans="2:12" s="165" customFormat="1">
      <c r="B37" s="172" t="s">
        <v>329</v>
      </c>
      <c r="D37" s="170"/>
      <c r="F37" s="151"/>
      <c r="G37" s="141"/>
      <c r="H37" s="151"/>
      <c r="I37" s="141"/>
      <c r="J37" s="151"/>
      <c r="K37" s="141"/>
      <c r="L37" s="151"/>
    </row>
    <row r="38" spans="2:12">
      <c r="B38" s="12" t="s">
        <v>87</v>
      </c>
      <c r="F38" s="161"/>
      <c r="G38" s="136"/>
      <c r="H38" s="135"/>
      <c r="I38" s="136"/>
      <c r="J38" s="174"/>
      <c r="K38" s="136"/>
      <c r="L38" s="135"/>
    </row>
    <row r="39" spans="2:12">
      <c r="B39" s="12" t="s">
        <v>15</v>
      </c>
      <c r="F39" s="161"/>
      <c r="G39" s="136"/>
      <c r="H39" s="135"/>
      <c r="I39" s="136"/>
      <c r="J39" s="135"/>
      <c r="K39" s="136"/>
      <c r="L39" s="135"/>
    </row>
    <row r="40" spans="2:12">
      <c r="B40" s="12" t="s">
        <v>23</v>
      </c>
      <c r="F40" s="135"/>
      <c r="G40" s="136"/>
      <c r="H40" s="135"/>
      <c r="I40" s="136"/>
      <c r="J40" s="135"/>
      <c r="K40" s="136"/>
      <c r="L40" s="135"/>
    </row>
    <row r="41" spans="2:12">
      <c r="B41" s="12" t="s">
        <v>27</v>
      </c>
      <c r="F41" s="161"/>
      <c r="G41" s="136"/>
      <c r="H41" s="135"/>
      <c r="I41" s="136"/>
      <c r="J41" s="135"/>
      <c r="K41" s="136"/>
      <c r="L41" s="135"/>
    </row>
    <row r="42" spans="2:12">
      <c r="F42" s="133"/>
      <c r="G42" s="131"/>
      <c r="H42" s="133"/>
      <c r="I42" s="131"/>
      <c r="J42" s="133"/>
      <c r="K42" s="131"/>
      <c r="L42" s="133"/>
    </row>
    <row r="43" spans="2:12">
      <c r="F43" s="133"/>
      <c r="G43" s="131"/>
      <c r="H43" s="133"/>
      <c r="I43" s="131"/>
      <c r="J43" s="133"/>
      <c r="K43" s="131"/>
      <c r="L43" s="133"/>
    </row>
    <row r="44" spans="2:12">
      <c r="F44" s="133"/>
      <c r="G44" s="131"/>
      <c r="H44" s="133"/>
      <c r="I44" s="131"/>
      <c r="J44" s="133"/>
      <c r="K44" s="131"/>
      <c r="L44" s="133"/>
    </row>
    <row r="45" spans="2:12">
      <c r="F45" s="133"/>
      <c r="G45" s="131"/>
      <c r="H45" s="133"/>
      <c r="I45" s="131"/>
      <c r="J45" s="133"/>
      <c r="K45" s="131"/>
      <c r="L45" s="133"/>
    </row>
    <row r="46" spans="2:12">
      <c r="F46" s="133"/>
      <c r="G46" s="131"/>
      <c r="H46" s="133"/>
      <c r="I46" s="131"/>
      <c r="J46" s="133"/>
      <c r="K46" s="131"/>
      <c r="L46" s="133"/>
    </row>
    <row r="47" spans="2:12">
      <c r="F47" s="133"/>
      <c r="G47" s="131"/>
      <c r="H47" s="133"/>
      <c r="I47" s="131"/>
      <c r="J47" s="133"/>
      <c r="K47" s="131"/>
      <c r="L47" s="133"/>
    </row>
    <row r="48" spans="2:12">
      <c r="F48" s="133"/>
      <c r="G48" s="131"/>
      <c r="H48" s="133"/>
      <c r="I48" s="131"/>
      <c r="J48" s="133"/>
      <c r="K48" s="131"/>
      <c r="L48" s="133"/>
    </row>
    <row r="49" spans="1:12">
      <c r="F49" s="37"/>
      <c r="H49" s="37"/>
      <c r="J49" s="37"/>
      <c r="L49" s="37"/>
    </row>
    <row r="50" spans="1:12" ht="6" customHeight="1">
      <c r="F50" s="37"/>
      <c r="H50" s="37"/>
      <c r="J50" s="37"/>
      <c r="L50" s="37"/>
    </row>
    <row r="51" spans="1:12">
      <c r="A51" s="51" t="str">
        <f>BS!A159</f>
        <v>หมายเหตุประกอบข้อมูลทางการเงินเป็นส่วนหนึ่งของข้อมูลทางการเงินระหว่างกาลนี้</v>
      </c>
      <c r="B51" s="51"/>
      <c r="C51" s="51"/>
      <c r="D51" s="52"/>
      <c r="E51" s="51"/>
      <c r="F51" s="121"/>
      <c r="G51" s="53"/>
      <c r="H51" s="36"/>
      <c r="I51" s="53"/>
      <c r="J51" s="121"/>
      <c r="K51" s="53"/>
      <c r="L51" s="53"/>
    </row>
    <row r="52" spans="1:12">
      <c r="A52" s="9" t="s">
        <v>0</v>
      </c>
      <c r="B52" s="10"/>
      <c r="C52" s="10"/>
      <c r="D52" s="10"/>
      <c r="E52" s="10"/>
      <c r="F52" s="11"/>
      <c r="G52" s="11"/>
      <c r="H52" s="11"/>
      <c r="I52" s="11"/>
      <c r="J52" s="163"/>
      <c r="K52" s="163"/>
      <c r="L52" s="163"/>
    </row>
    <row r="53" spans="1:12">
      <c r="A53" s="9" t="s">
        <v>256</v>
      </c>
      <c r="B53" s="10"/>
      <c r="C53" s="10"/>
      <c r="D53" s="10"/>
      <c r="E53" s="10"/>
      <c r="F53" s="163"/>
      <c r="G53" s="163"/>
      <c r="H53" s="163"/>
      <c r="I53" s="11"/>
      <c r="J53" s="163"/>
      <c r="K53" s="163"/>
      <c r="L53" s="163"/>
    </row>
    <row r="54" spans="1:12">
      <c r="A54" s="14" t="s">
        <v>176</v>
      </c>
      <c r="B54" s="15"/>
      <c r="C54" s="15"/>
      <c r="D54" s="15"/>
      <c r="E54" s="15"/>
      <c r="F54" s="164"/>
      <c r="G54" s="164"/>
      <c r="H54" s="164"/>
      <c r="I54" s="16"/>
      <c r="J54" s="164"/>
      <c r="K54" s="164"/>
      <c r="L54" s="164"/>
    </row>
    <row r="55" spans="1:12" ht="18.600000000000001" customHeight="1">
      <c r="C55" s="12" t="s">
        <v>59</v>
      </c>
    </row>
    <row r="56" spans="1:12" s="20" customFormat="1">
      <c r="D56" s="21"/>
      <c r="F56" s="462" t="s">
        <v>173</v>
      </c>
      <c r="G56" s="462"/>
      <c r="H56" s="462"/>
      <c r="I56" s="22"/>
      <c r="J56" s="462" t="s">
        <v>174</v>
      </c>
      <c r="K56" s="462"/>
      <c r="L56" s="462"/>
    </row>
    <row r="57" spans="1:12" s="20" customFormat="1">
      <c r="D57" s="21"/>
      <c r="F57" s="24" t="s">
        <v>183</v>
      </c>
      <c r="G57" s="25"/>
      <c r="H57" s="24" t="s">
        <v>175</v>
      </c>
      <c r="I57" s="25"/>
      <c r="J57" s="24" t="s">
        <v>183</v>
      </c>
      <c r="K57" s="25"/>
      <c r="L57" s="24" t="s">
        <v>175</v>
      </c>
    </row>
    <row r="58" spans="1:12">
      <c r="D58" s="26" t="s">
        <v>4</v>
      </c>
      <c r="F58" s="7" t="s">
        <v>172</v>
      </c>
      <c r="G58" s="25"/>
      <c r="H58" s="7" t="s">
        <v>172</v>
      </c>
      <c r="I58" s="25"/>
      <c r="J58" s="7" t="s">
        <v>172</v>
      </c>
      <c r="K58" s="25"/>
      <c r="L58" s="7" t="s">
        <v>172</v>
      </c>
    </row>
    <row r="59" spans="1:12" ht="6" customHeight="1">
      <c r="D59" s="21"/>
      <c r="F59" s="28"/>
      <c r="H59" s="29"/>
      <c r="J59" s="28"/>
      <c r="L59" s="29"/>
    </row>
    <row r="60" spans="1:12">
      <c r="A60" s="12" t="s">
        <v>88</v>
      </c>
      <c r="F60" s="37"/>
      <c r="H60" s="131"/>
      <c r="I60" s="131"/>
      <c r="J60" s="133"/>
      <c r="K60" s="131"/>
      <c r="L60" s="133"/>
    </row>
    <row r="61" spans="1:12" hidden="1">
      <c r="B61" s="12" t="s">
        <v>89</v>
      </c>
      <c r="F61" s="37"/>
      <c r="H61" s="133"/>
      <c r="I61" s="131"/>
      <c r="J61" s="133"/>
      <c r="K61" s="131"/>
      <c r="L61" s="133"/>
    </row>
    <row r="62" spans="1:12">
      <c r="B62" s="12" t="s">
        <v>90</v>
      </c>
      <c r="F62" s="37"/>
      <c r="H62" s="133"/>
      <c r="I62" s="131"/>
      <c r="J62" s="133"/>
      <c r="K62" s="131"/>
      <c r="L62" s="133"/>
    </row>
    <row r="63" spans="1:12">
      <c r="B63" s="12" t="s">
        <v>149</v>
      </c>
      <c r="F63" s="37"/>
      <c r="H63" s="133"/>
      <c r="I63" s="131"/>
      <c r="J63" s="133"/>
      <c r="K63" s="133"/>
      <c r="L63" s="133"/>
    </row>
    <row r="64" spans="1:12">
      <c r="B64" s="12" t="s">
        <v>34</v>
      </c>
      <c r="F64" s="37"/>
      <c r="H64" s="133"/>
      <c r="I64" s="131"/>
      <c r="J64" s="133"/>
      <c r="K64" s="131"/>
      <c r="L64" s="133"/>
    </row>
    <row r="65" spans="1:12">
      <c r="B65" s="12" t="s">
        <v>36</v>
      </c>
      <c r="F65" s="37"/>
      <c r="G65" s="34"/>
      <c r="H65" s="133"/>
      <c r="I65" s="131"/>
      <c r="J65" s="133"/>
      <c r="K65" s="131"/>
      <c r="L65" s="133"/>
    </row>
    <row r="66" spans="1:12">
      <c r="B66" s="12" t="s">
        <v>33</v>
      </c>
      <c r="F66" s="37"/>
      <c r="H66" s="133"/>
      <c r="I66" s="131"/>
      <c r="J66" s="133"/>
      <c r="K66" s="131"/>
      <c r="L66" s="133"/>
    </row>
    <row r="67" spans="1:12">
      <c r="B67" s="12" t="s">
        <v>40</v>
      </c>
      <c r="F67" s="37"/>
      <c r="H67" s="133"/>
      <c r="I67" s="131"/>
      <c r="J67" s="133"/>
      <c r="K67" s="131"/>
      <c r="L67" s="133"/>
    </row>
    <row r="68" spans="1:12">
      <c r="B68" s="12" t="s">
        <v>45</v>
      </c>
      <c r="F68" s="34"/>
      <c r="H68" s="131"/>
      <c r="I68" s="131"/>
      <c r="J68" s="131"/>
      <c r="K68" s="131"/>
      <c r="L68" s="131"/>
    </row>
    <row r="69" spans="1:12" hidden="1">
      <c r="B69" s="12" t="s">
        <v>47</v>
      </c>
      <c r="F69" s="37"/>
      <c r="H69" s="133"/>
      <c r="I69" s="131"/>
      <c r="J69" s="133"/>
      <c r="K69" s="131"/>
      <c r="L69" s="133"/>
    </row>
    <row r="70" spans="1:12" hidden="1">
      <c r="B70" s="12" t="s">
        <v>48</v>
      </c>
      <c r="F70" s="37"/>
      <c r="H70" s="133"/>
      <c r="I70" s="131"/>
      <c r="J70" s="133"/>
      <c r="K70" s="131"/>
      <c r="L70" s="133"/>
    </row>
    <row r="71" spans="1:12" hidden="1">
      <c r="B71" s="12" t="s">
        <v>143</v>
      </c>
      <c r="F71" s="37"/>
      <c r="H71" s="133"/>
      <c r="I71" s="131"/>
      <c r="J71" s="133"/>
      <c r="K71" s="131"/>
      <c r="L71" s="133"/>
    </row>
    <row r="72" spans="1:12" hidden="1">
      <c r="B72" s="12" t="s">
        <v>150</v>
      </c>
      <c r="F72" s="37"/>
      <c r="H72" s="133"/>
      <c r="I72" s="131"/>
      <c r="J72" s="133"/>
      <c r="K72" s="131"/>
      <c r="L72" s="133"/>
    </row>
    <row r="73" spans="1:12">
      <c r="B73" s="12" t="s">
        <v>338</v>
      </c>
      <c r="F73" s="37"/>
      <c r="G73" s="28"/>
      <c r="H73" s="133"/>
      <c r="I73" s="133"/>
      <c r="J73" s="133"/>
      <c r="K73" s="133"/>
      <c r="L73" s="133"/>
    </row>
    <row r="74" spans="1:12">
      <c r="B74" s="12" t="s">
        <v>46</v>
      </c>
      <c r="F74" s="36"/>
      <c r="G74" s="53"/>
      <c r="H74" s="132"/>
      <c r="I74" s="132"/>
      <c r="J74" s="132"/>
      <c r="K74" s="132"/>
      <c r="L74" s="132"/>
    </row>
    <row r="75" spans="1:12" ht="8.1" customHeight="1">
      <c r="F75" s="37"/>
      <c r="H75" s="133"/>
      <c r="I75" s="131"/>
      <c r="J75" s="133"/>
      <c r="K75" s="131"/>
      <c r="L75" s="133"/>
    </row>
    <row r="76" spans="1:12">
      <c r="A76" s="129" t="s">
        <v>91</v>
      </c>
      <c r="D76" s="122"/>
      <c r="E76" s="20"/>
      <c r="F76" s="37"/>
      <c r="G76" s="37"/>
      <c r="H76" s="37"/>
      <c r="I76" s="37"/>
      <c r="J76" s="37"/>
      <c r="K76" s="37"/>
      <c r="L76" s="37"/>
    </row>
    <row r="77" spans="1:12">
      <c r="A77" s="130" t="s">
        <v>92</v>
      </c>
      <c r="D77" s="21"/>
      <c r="E77" s="20"/>
      <c r="F77" s="135"/>
      <c r="G77" s="135"/>
      <c r="H77" s="135"/>
      <c r="I77" s="135"/>
      <c r="J77" s="135"/>
      <c r="K77" s="135"/>
      <c r="L77" s="135"/>
    </row>
    <row r="78" spans="1:12">
      <c r="A78" s="130" t="s">
        <v>136</v>
      </c>
      <c r="D78" s="21"/>
      <c r="E78" s="20"/>
      <c r="F78" s="137"/>
      <c r="G78" s="135"/>
      <c r="H78" s="137"/>
      <c r="I78" s="135"/>
      <c r="J78" s="137"/>
      <c r="K78" s="135"/>
      <c r="L78" s="137"/>
    </row>
    <row r="79" spans="1:12" ht="8.1" customHeight="1">
      <c r="C79" s="123"/>
      <c r="D79" s="21"/>
      <c r="E79" s="20"/>
      <c r="F79" s="135"/>
      <c r="G79" s="135"/>
      <c r="H79" s="135"/>
      <c r="I79" s="135"/>
      <c r="J79" s="135"/>
      <c r="K79" s="135"/>
      <c r="L79" s="135"/>
    </row>
    <row r="80" spans="1:12">
      <c r="A80" s="39" t="s">
        <v>93</v>
      </c>
      <c r="D80" s="44"/>
      <c r="F80" s="137"/>
      <c r="G80" s="136"/>
      <c r="H80" s="137"/>
      <c r="I80" s="135"/>
      <c r="J80" s="137"/>
      <c r="K80" s="135"/>
      <c r="L80" s="137"/>
    </row>
    <row r="81" spans="1:12">
      <c r="A81" s="39"/>
      <c r="D81" s="44"/>
      <c r="F81" s="133"/>
      <c r="G81" s="131"/>
      <c r="H81" s="133"/>
      <c r="I81" s="133"/>
      <c r="J81" s="133"/>
      <c r="K81" s="133"/>
      <c r="L81" s="133"/>
    </row>
    <row r="82" spans="1:12">
      <c r="A82" s="39" t="s">
        <v>94</v>
      </c>
      <c r="E82" s="124"/>
      <c r="F82" s="131"/>
      <c r="G82" s="131"/>
      <c r="H82" s="131"/>
      <c r="I82" s="131"/>
      <c r="J82" s="131"/>
      <c r="K82" s="131"/>
      <c r="L82" s="131"/>
    </row>
    <row r="83" spans="1:12">
      <c r="A83" s="12" t="s">
        <v>279</v>
      </c>
      <c r="D83" s="64"/>
      <c r="E83" s="125"/>
      <c r="F83" s="133"/>
      <c r="G83" s="131"/>
      <c r="H83" s="133"/>
      <c r="I83" s="131"/>
      <c r="J83" s="133"/>
      <c r="K83" s="131"/>
      <c r="L83" s="133"/>
    </row>
    <row r="84" spans="1:12">
      <c r="A84" s="12" t="s">
        <v>142</v>
      </c>
      <c r="D84" s="64"/>
      <c r="E84" s="125"/>
      <c r="F84" s="135"/>
      <c r="G84" s="136"/>
      <c r="H84" s="135"/>
      <c r="I84" s="136"/>
      <c r="J84" s="135"/>
      <c r="K84" s="136"/>
      <c r="L84" s="135"/>
    </row>
    <row r="85" spans="1:12">
      <c r="A85" s="12" t="s">
        <v>95</v>
      </c>
      <c r="D85" s="64"/>
      <c r="E85" s="125"/>
      <c r="F85" s="135"/>
      <c r="G85" s="136"/>
      <c r="H85" s="135"/>
      <c r="I85" s="136"/>
      <c r="J85" s="135"/>
      <c r="K85" s="136"/>
      <c r="L85" s="135"/>
    </row>
    <row r="86" spans="1:12">
      <c r="A86" s="30" t="s">
        <v>283</v>
      </c>
      <c r="C86" s="30"/>
      <c r="D86" s="64"/>
      <c r="E86" s="125"/>
      <c r="F86" s="135"/>
      <c r="G86" s="136"/>
      <c r="H86" s="135"/>
      <c r="I86" s="136"/>
      <c r="J86" s="135"/>
      <c r="K86" s="136"/>
      <c r="L86" s="135"/>
    </row>
    <row r="87" spans="1:12">
      <c r="A87" s="12" t="s">
        <v>96</v>
      </c>
      <c r="E87" s="125"/>
      <c r="F87" s="135"/>
      <c r="G87" s="136"/>
      <c r="H87" s="135"/>
      <c r="I87" s="136"/>
      <c r="J87" s="135"/>
      <c r="K87" s="136"/>
      <c r="L87" s="135"/>
    </row>
    <row r="88" spans="1:12">
      <c r="A88" s="12" t="s">
        <v>97</v>
      </c>
      <c r="E88" s="125"/>
      <c r="F88" s="135"/>
      <c r="G88" s="136"/>
      <c r="H88" s="135"/>
      <c r="I88" s="136"/>
      <c r="J88" s="135"/>
      <c r="K88" s="136"/>
      <c r="L88" s="135"/>
    </row>
    <row r="89" spans="1:12">
      <c r="A89" s="12" t="s">
        <v>98</v>
      </c>
      <c r="E89" s="125"/>
      <c r="F89" s="135"/>
      <c r="G89" s="136"/>
      <c r="H89" s="135"/>
      <c r="I89" s="136"/>
      <c r="J89" s="135"/>
      <c r="K89" s="136"/>
      <c r="L89" s="135"/>
    </row>
    <row r="90" spans="1:12" hidden="1">
      <c r="A90" s="12" t="s">
        <v>147</v>
      </c>
      <c r="D90" s="64"/>
      <c r="E90" s="125"/>
      <c r="F90" s="135"/>
      <c r="G90" s="136"/>
      <c r="H90" s="135"/>
      <c r="I90" s="136"/>
      <c r="J90" s="135"/>
      <c r="K90" s="136"/>
      <c r="L90" s="135"/>
    </row>
    <row r="91" spans="1:12" hidden="1">
      <c r="A91" s="12" t="s">
        <v>99</v>
      </c>
      <c r="E91" s="125"/>
      <c r="F91" s="135"/>
      <c r="G91" s="136"/>
      <c r="H91" s="135"/>
      <c r="I91" s="136"/>
      <c r="J91" s="135"/>
      <c r="K91" s="136"/>
      <c r="L91" s="135"/>
    </row>
    <row r="92" spans="1:12">
      <c r="A92" s="12" t="s">
        <v>112</v>
      </c>
      <c r="E92" s="125"/>
      <c r="F92" s="135"/>
      <c r="G92" s="136"/>
      <c r="H92" s="135"/>
      <c r="I92" s="136"/>
      <c r="J92" s="135"/>
      <c r="K92" s="136"/>
      <c r="L92" s="135"/>
    </row>
    <row r="93" spans="1:12">
      <c r="A93" s="12" t="s">
        <v>281</v>
      </c>
      <c r="E93" s="125"/>
      <c r="F93" s="135"/>
      <c r="G93" s="136"/>
      <c r="H93" s="135"/>
      <c r="I93" s="136"/>
      <c r="J93" s="135"/>
      <c r="K93" s="136"/>
      <c r="L93" s="135"/>
    </row>
    <row r="94" spans="1:12">
      <c r="A94" s="12" t="s">
        <v>280</v>
      </c>
      <c r="D94" s="64"/>
      <c r="E94" s="125"/>
      <c r="F94" s="135"/>
      <c r="G94" s="136"/>
      <c r="H94" s="135"/>
      <c r="I94" s="136"/>
      <c r="J94" s="135"/>
      <c r="K94" s="136"/>
      <c r="L94" s="135"/>
    </row>
    <row r="95" spans="1:12" s="165" customFormat="1">
      <c r="A95" s="165" t="s">
        <v>100</v>
      </c>
      <c r="D95" s="170"/>
      <c r="E95" s="171"/>
      <c r="F95" s="151"/>
      <c r="G95" s="173"/>
      <c r="H95" s="151"/>
      <c r="I95" s="141"/>
      <c r="J95" s="151"/>
      <c r="K95" s="141"/>
      <c r="L95" s="151"/>
    </row>
    <row r="96" spans="1:12" s="165" customFormat="1">
      <c r="A96" s="165" t="s">
        <v>307</v>
      </c>
      <c r="D96" s="170"/>
      <c r="E96" s="171"/>
      <c r="F96" s="151"/>
      <c r="G96" s="173"/>
      <c r="H96" s="151"/>
      <c r="I96" s="141"/>
      <c r="J96" s="151"/>
      <c r="K96" s="141"/>
      <c r="L96" s="151"/>
    </row>
    <row r="97" spans="1:12">
      <c r="A97" s="12" t="s">
        <v>339</v>
      </c>
      <c r="E97" s="125"/>
      <c r="F97" s="135"/>
      <c r="G97" s="139"/>
      <c r="H97" s="135"/>
      <c r="I97" s="136"/>
      <c r="J97" s="135"/>
      <c r="K97" s="136"/>
      <c r="L97" s="135"/>
    </row>
    <row r="98" spans="1:12">
      <c r="A98" s="12" t="s">
        <v>158</v>
      </c>
      <c r="E98" s="125"/>
      <c r="F98" s="135"/>
      <c r="G98" s="139"/>
      <c r="H98" s="135"/>
      <c r="I98" s="136"/>
      <c r="J98" s="135"/>
      <c r="K98" s="136"/>
      <c r="L98" s="135"/>
    </row>
    <row r="99" spans="1:12">
      <c r="A99" s="30" t="s">
        <v>299</v>
      </c>
      <c r="E99" s="125"/>
      <c r="F99" s="137"/>
      <c r="G99" s="145"/>
      <c r="H99" s="137"/>
      <c r="I99" s="135"/>
      <c r="J99" s="137"/>
      <c r="K99" s="135"/>
      <c r="L99" s="137"/>
    </row>
    <row r="100" spans="1:12" ht="8.1" customHeight="1">
      <c r="B100" s="30"/>
      <c r="D100" s="12"/>
      <c r="E100" s="125"/>
      <c r="F100" s="135"/>
      <c r="G100" s="145"/>
      <c r="H100" s="135"/>
      <c r="I100" s="135"/>
      <c r="J100" s="135"/>
      <c r="K100" s="135"/>
      <c r="L100" s="135"/>
    </row>
    <row r="101" spans="1:12">
      <c r="A101" s="12" t="s">
        <v>101</v>
      </c>
      <c r="E101" s="125"/>
      <c r="F101" s="137"/>
      <c r="G101" s="139"/>
      <c r="H101" s="137"/>
      <c r="I101" s="136"/>
      <c r="J101" s="137"/>
      <c r="K101" s="136"/>
      <c r="L101" s="137"/>
    </row>
    <row r="102" spans="1:12" ht="23.25" customHeight="1">
      <c r="F102" s="29"/>
      <c r="H102" s="34"/>
      <c r="J102" s="29"/>
    </row>
    <row r="103" spans="1:12">
      <c r="F103" s="29"/>
      <c r="H103" s="34"/>
      <c r="J103" s="29"/>
    </row>
    <row r="104" spans="1:12">
      <c r="F104" s="29"/>
      <c r="H104" s="34"/>
      <c r="J104" s="29"/>
    </row>
    <row r="105" spans="1:12">
      <c r="F105" s="29"/>
      <c r="H105" s="34"/>
      <c r="J105" s="29"/>
    </row>
    <row r="106" spans="1:12">
      <c r="F106" s="29"/>
      <c r="H106" s="34"/>
      <c r="J106" s="29"/>
    </row>
    <row r="107" spans="1:12">
      <c r="F107" s="29"/>
      <c r="H107" s="34"/>
      <c r="J107" s="29"/>
    </row>
    <row r="108" spans="1:12">
      <c r="F108" s="29"/>
      <c r="H108" s="34"/>
      <c r="J108" s="29"/>
    </row>
    <row r="109" spans="1:12">
      <c r="A109" s="51" t="str">
        <f>+A51</f>
        <v>หมายเหตุประกอบข้อมูลทางการเงินเป็นส่วนหนึ่งของข้อมูลทางการเงินระหว่างกาลนี้</v>
      </c>
      <c r="B109" s="51"/>
      <c r="C109" s="51"/>
      <c r="D109" s="52"/>
      <c r="E109" s="51"/>
      <c r="F109" s="121"/>
      <c r="G109" s="53"/>
      <c r="H109" s="36"/>
      <c r="I109" s="53"/>
      <c r="J109" s="121"/>
      <c r="K109" s="53"/>
      <c r="L109" s="53"/>
    </row>
    <row r="110" spans="1:12">
      <c r="A110" s="9" t="s">
        <v>0</v>
      </c>
      <c r="B110" s="10"/>
      <c r="C110" s="10"/>
      <c r="D110" s="10"/>
      <c r="E110" s="10"/>
      <c r="F110" s="11"/>
      <c r="G110" s="11"/>
      <c r="H110" s="11"/>
      <c r="I110" s="11"/>
      <c r="J110" s="163"/>
      <c r="K110" s="163"/>
      <c r="L110" s="163"/>
    </row>
    <row r="111" spans="1:12">
      <c r="A111" s="9" t="s">
        <v>256</v>
      </c>
      <c r="B111" s="10"/>
      <c r="C111" s="10"/>
      <c r="D111" s="10"/>
      <c r="E111" s="10"/>
      <c r="F111" s="11"/>
      <c r="G111" s="11"/>
      <c r="H111" s="11"/>
      <c r="I111" s="11"/>
      <c r="J111" s="163"/>
      <c r="K111" s="163"/>
      <c r="L111" s="163"/>
    </row>
    <row r="112" spans="1:12">
      <c r="A112" s="14" t="s">
        <v>176</v>
      </c>
      <c r="B112" s="15"/>
      <c r="C112" s="15"/>
      <c r="D112" s="15"/>
      <c r="E112" s="15"/>
      <c r="F112" s="16"/>
      <c r="G112" s="16"/>
      <c r="H112" s="16"/>
      <c r="I112" s="16"/>
      <c r="J112" s="164"/>
      <c r="K112" s="164"/>
      <c r="L112" s="164"/>
    </row>
    <row r="113" spans="1:12" ht="18.600000000000001" customHeight="1">
      <c r="C113" s="12" t="s">
        <v>59</v>
      </c>
    </row>
    <row r="114" spans="1:12" s="20" customFormat="1">
      <c r="D114" s="21"/>
      <c r="F114" s="462" t="s">
        <v>173</v>
      </c>
      <c r="G114" s="462"/>
      <c r="H114" s="462"/>
      <c r="I114" s="22"/>
      <c r="J114" s="462" t="s">
        <v>174</v>
      </c>
      <c r="K114" s="462"/>
      <c r="L114" s="462"/>
    </row>
    <row r="115" spans="1:12" s="20" customFormat="1">
      <c r="D115" s="21"/>
      <c r="F115" s="24" t="s">
        <v>183</v>
      </c>
      <c r="G115" s="25"/>
      <c r="H115" s="24" t="s">
        <v>175</v>
      </c>
      <c r="I115" s="25"/>
      <c r="J115" s="24" t="s">
        <v>183</v>
      </c>
      <c r="K115" s="25"/>
      <c r="L115" s="24" t="s">
        <v>175</v>
      </c>
    </row>
    <row r="116" spans="1:12">
      <c r="D116" s="26" t="s">
        <v>4</v>
      </c>
      <c r="F116" s="7" t="s">
        <v>172</v>
      </c>
      <c r="G116" s="25"/>
      <c r="H116" s="7" t="s">
        <v>172</v>
      </c>
      <c r="I116" s="25"/>
      <c r="J116" s="7" t="s">
        <v>172</v>
      </c>
      <c r="K116" s="25"/>
      <c r="L116" s="7" t="s">
        <v>172</v>
      </c>
    </row>
    <row r="117" spans="1:12" ht="6" customHeight="1">
      <c r="D117" s="21"/>
      <c r="F117" s="28"/>
      <c r="H117" s="29"/>
      <c r="J117" s="28"/>
      <c r="L117" s="29"/>
    </row>
    <row r="118" spans="1:12">
      <c r="A118" s="39" t="s">
        <v>102</v>
      </c>
      <c r="E118" s="125"/>
      <c r="F118" s="34"/>
      <c r="G118" s="18"/>
      <c r="H118" s="34"/>
      <c r="I118" s="18"/>
      <c r="J118" s="34"/>
      <c r="K118" s="18"/>
      <c r="L118" s="34"/>
    </row>
    <row r="119" spans="1:12">
      <c r="A119" s="12" t="s">
        <v>157</v>
      </c>
      <c r="E119" s="125"/>
      <c r="F119" s="175"/>
      <c r="G119" s="136"/>
      <c r="H119" s="136"/>
      <c r="I119" s="136"/>
      <c r="J119" s="136"/>
      <c r="K119" s="136"/>
      <c r="L119" s="136"/>
    </row>
    <row r="120" spans="1:12">
      <c r="A120" s="12" t="s">
        <v>103</v>
      </c>
      <c r="E120" s="125"/>
      <c r="F120" s="174"/>
      <c r="G120" s="136"/>
      <c r="H120" s="135"/>
      <c r="I120" s="136"/>
      <c r="J120" s="135"/>
      <c r="K120" s="136"/>
      <c r="L120" s="135"/>
    </row>
    <row r="121" spans="1:12" s="165" customFormat="1">
      <c r="A121" s="165" t="s">
        <v>330</v>
      </c>
      <c r="D121" s="170"/>
      <c r="E121" s="171"/>
      <c r="F121" s="151"/>
      <c r="G121" s="141"/>
      <c r="H121" s="151"/>
      <c r="I121" s="141"/>
      <c r="J121" s="151"/>
      <c r="K121" s="141"/>
      <c r="L121" s="151"/>
    </row>
    <row r="122" spans="1:12">
      <c r="A122" s="12" t="s">
        <v>151</v>
      </c>
      <c r="E122" s="125"/>
      <c r="F122" s="135"/>
      <c r="G122" s="136"/>
      <c r="H122" s="135"/>
      <c r="I122" s="136"/>
      <c r="J122" s="135"/>
      <c r="K122" s="136"/>
      <c r="L122" s="135"/>
    </row>
    <row r="123" spans="1:12" s="165" customFormat="1">
      <c r="A123" s="165" t="s">
        <v>139</v>
      </c>
      <c r="D123" s="170"/>
      <c r="E123" s="171"/>
      <c r="F123" s="174"/>
      <c r="G123" s="141"/>
      <c r="H123" s="151"/>
      <c r="I123" s="141"/>
      <c r="J123" s="151"/>
      <c r="K123" s="141"/>
      <c r="L123" s="151"/>
    </row>
    <row r="124" spans="1:12">
      <c r="A124" s="12" t="s">
        <v>340</v>
      </c>
      <c r="D124" s="64"/>
      <c r="E124" s="125"/>
      <c r="F124" s="151"/>
      <c r="G124" s="136"/>
      <c r="H124" s="135"/>
      <c r="I124" s="136"/>
      <c r="J124" s="135"/>
      <c r="K124" s="136"/>
      <c r="L124" s="135"/>
    </row>
    <row r="125" spans="1:12">
      <c r="A125" s="12" t="s">
        <v>164</v>
      </c>
      <c r="D125" s="64"/>
      <c r="E125" s="125"/>
      <c r="F125" s="135"/>
      <c r="G125" s="136"/>
      <c r="H125" s="135"/>
      <c r="I125" s="136"/>
      <c r="J125" s="135"/>
      <c r="K125" s="136"/>
      <c r="L125" s="135"/>
    </row>
    <row r="126" spans="1:12">
      <c r="A126" s="12" t="s">
        <v>282</v>
      </c>
      <c r="E126" s="125"/>
      <c r="F126" s="174"/>
      <c r="G126" s="136"/>
      <c r="H126" s="135"/>
      <c r="I126" s="136"/>
      <c r="J126" s="135"/>
      <c r="K126" s="136"/>
      <c r="L126" s="135"/>
    </row>
    <row r="127" spans="1:12">
      <c r="A127" s="12" t="s">
        <v>171</v>
      </c>
      <c r="E127" s="125"/>
      <c r="F127" s="174"/>
      <c r="G127" s="136"/>
      <c r="H127" s="135"/>
      <c r="I127" s="136"/>
      <c r="J127" s="135"/>
      <c r="K127" s="136"/>
      <c r="L127" s="135"/>
    </row>
    <row r="128" spans="1:12">
      <c r="A128" s="12" t="s">
        <v>284</v>
      </c>
      <c r="E128" s="125"/>
      <c r="F128" s="161"/>
      <c r="G128" s="136"/>
      <c r="H128" s="135"/>
      <c r="I128" s="136"/>
      <c r="J128" s="135"/>
      <c r="K128" s="136"/>
      <c r="L128" s="135"/>
    </row>
    <row r="129" spans="1:12">
      <c r="A129" s="12" t="s">
        <v>104</v>
      </c>
      <c r="D129" s="126"/>
      <c r="E129" s="125"/>
      <c r="F129" s="151"/>
      <c r="G129" s="136"/>
      <c r="H129" s="135"/>
      <c r="I129" s="136"/>
      <c r="J129" s="135"/>
      <c r="K129" s="136"/>
      <c r="L129" s="135"/>
    </row>
    <row r="130" spans="1:12">
      <c r="A130" s="12" t="s">
        <v>105</v>
      </c>
      <c r="D130" s="64"/>
      <c r="E130" s="125"/>
      <c r="F130" s="162"/>
      <c r="G130" s="135"/>
      <c r="H130" s="137"/>
      <c r="I130" s="135"/>
      <c r="J130" s="137"/>
      <c r="K130" s="135"/>
      <c r="L130" s="137"/>
    </row>
    <row r="131" spans="1:12" ht="8.1" customHeight="1">
      <c r="D131" s="64"/>
      <c r="E131" s="125"/>
      <c r="F131" s="135"/>
      <c r="G131" s="145"/>
      <c r="H131" s="135"/>
      <c r="I131" s="145"/>
      <c r="J131" s="135"/>
      <c r="K131" s="145"/>
      <c r="L131" s="135"/>
    </row>
    <row r="132" spans="1:12">
      <c r="A132" s="12" t="s">
        <v>106</v>
      </c>
      <c r="E132" s="125"/>
      <c r="F132" s="137"/>
      <c r="G132" s="136"/>
      <c r="H132" s="137"/>
      <c r="I132" s="136"/>
      <c r="J132" s="137"/>
      <c r="K132" s="136"/>
      <c r="L132" s="137"/>
    </row>
    <row r="133" spans="1:12" ht="8.1" customHeight="1">
      <c r="E133" s="125"/>
      <c r="F133" s="139"/>
      <c r="G133" s="139"/>
      <c r="H133" s="139"/>
      <c r="I133" s="139"/>
      <c r="J133" s="136"/>
      <c r="K133" s="139"/>
      <c r="L133" s="136"/>
    </row>
    <row r="134" spans="1:12">
      <c r="A134" s="12" t="s">
        <v>107</v>
      </c>
      <c r="F134" s="136"/>
      <c r="G134" s="136"/>
      <c r="H134" s="136"/>
      <c r="I134" s="136"/>
      <c r="J134" s="136"/>
      <c r="K134" s="136"/>
      <c r="L134" s="136"/>
    </row>
    <row r="135" spans="1:12">
      <c r="A135" s="12" t="s">
        <v>300</v>
      </c>
      <c r="F135" s="136"/>
      <c r="G135" s="136"/>
      <c r="H135" s="136"/>
      <c r="I135" s="136"/>
      <c r="J135" s="136"/>
      <c r="K135" s="136"/>
      <c r="L135" s="136"/>
    </row>
    <row r="136" spans="1:12">
      <c r="C136" s="12" t="s">
        <v>301</v>
      </c>
      <c r="F136" s="137"/>
      <c r="G136" s="135"/>
      <c r="H136" s="137"/>
      <c r="I136" s="135"/>
      <c r="J136" s="137"/>
      <c r="K136" s="135"/>
      <c r="L136" s="137"/>
    </row>
    <row r="137" spans="1:12">
      <c r="E137" s="125"/>
      <c r="F137" s="136"/>
      <c r="G137" s="136"/>
      <c r="H137" s="136"/>
      <c r="I137" s="136"/>
      <c r="J137" s="136"/>
      <c r="K137" s="136"/>
      <c r="L137" s="136"/>
    </row>
    <row r="138" spans="1:12">
      <c r="A138" s="39" t="s">
        <v>108</v>
      </c>
      <c r="E138" s="125"/>
      <c r="F138" s="136"/>
      <c r="G138" s="136"/>
      <c r="H138" s="136"/>
      <c r="I138" s="136"/>
      <c r="J138" s="136"/>
      <c r="K138" s="136"/>
      <c r="L138" s="136"/>
    </row>
    <row r="139" spans="1:12">
      <c r="A139" s="12" t="s">
        <v>161</v>
      </c>
      <c r="D139" s="126"/>
      <c r="E139" s="125"/>
      <c r="F139" s="137"/>
      <c r="G139" s="135"/>
      <c r="H139" s="137"/>
      <c r="I139" s="135"/>
      <c r="J139" s="137"/>
      <c r="K139" s="135"/>
      <c r="L139" s="137"/>
    </row>
    <row r="140" spans="1:12" ht="8.1" customHeight="1">
      <c r="D140" s="126"/>
      <c r="E140" s="125"/>
      <c r="F140" s="135"/>
      <c r="G140" s="135"/>
      <c r="H140" s="135"/>
      <c r="I140" s="135"/>
      <c r="J140" s="135"/>
      <c r="K140" s="135"/>
      <c r="L140" s="135"/>
    </row>
    <row r="141" spans="1:12" ht="18.75" thickBot="1">
      <c r="A141" s="39" t="s">
        <v>162</v>
      </c>
      <c r="D141" s="126"/>
      <c r="E141" s="125"/>
      <c r="F141" s="134"/>
      <c r="G141" s="136"/>
      <c r="H141" s="134"/>
      <c r="I141" s="136"/>
      <c r="J141" s="134"/>
      <c r="K141" s="136"/>
      <c r="L141" s="134"/>
    </row>
    <row r="142" spans="1:12" ht="18.75" thickTop="1">
      <c r="D142" s="127"/>
      <c r="E142" s="77"/>
      <c r="F142" s="34"/>
      <c r="G142" s="34"/>
      <c r="H142" s="34"/>
      <c r="I142" s="34"/>
      <c r="J142" s="34"/>
      <c r="K142" s="34"/>
      <c r="L142" s="34"/>
    </row>
    <row r="143" spans="1:12">
      <c r="D143" s="127"/>
      <c r="E143" s="77"/>
      <c r="F143" s="34"/>
      <c r="H143" s="34"/>
      <c r="J143" s="29"/>
      <c r="L143" s="34"/>
    </row>
    <row r="144" spans="1:12">
      <c r="A144" s="47" t="s">
        <v>109</v>
      </c>
      <c r="B144" s="128"/>
      <c r="C144" s="128"/>
      <c r="D144" s="128"/>
      <c r="E144" s="128"/>
      <c r="F144" s="29"/>
      <c r="G144" s="29"/>
      <c r="H144" s="34"/>
      <c r="I144" s="29"/>
      <c r="J144" s="29"/>
      <c r="K144" s="29"/>
      <c r="L144" s="34"/>
    </row>
    <row r="145" spans="1:12">
      <c r="A145" s="128"/>
      <c r="B145" s="30" t="s">
        <v>341</v>
      </c>
      <c r="C145" s="30"/>
      <c r="D145" s="128"/>
      <c r="E145" s="128"/>
      <c r="F145" s="29"/>
      <c r="G145" s="33"/>
      <c r="H145" s="34"/>
      <c r="I145" s="33"/>
      <c r="J145" s="29"/>
      <c r="K145" s="33"/>
      <c r="L145" s="34"/>
    </row>
    <row r="146" spans="1:12">
      <c r="A146" s="128"/>
      <c r="B146" s="30"/>
      <c r="C146" s="30" t="s">
        <v>342</v>
      </c>
      <c r="D146" s="128"/>
      <c r="E146" s="128"/>
      <c r="F146" s="29"/>
      <c r="G146" s="33"/>
      <c r="H146" s="34"/>
      <c r="I146" s="33"/>
      <c r="J146" s="29"/>
      <c r="K146" s="33"/>
      <c r="L146" s="34"/>
    </row>
    <row r="147" spans="1:12">
      <c r="A147" s="128"/>
      <c r="B147" s="30"/>
      <c r="C147" s="30" t="s">
        <v>343</v>
      </c>
      <c r="D147" s="128"/>
      <c r="E147" s="128"/>
      <c r="F147" s="29"/>
      <c r="G147" s="33"/>
      <c r="H147" s="34"/>
      <c r="I147" s="33"/>
      <c r="J147" s="29"/>
      <c r="K147" s="33"/>
      <c r="L147" s="34"/>
    </row>
    <row r="148" spans="1:12">
      <c r="A148" s="128"/>
      <c r="B148" s="128"/>
      <c r="C148" s="128"/>
      <c r="D148" s="128"/>
      <c r="E148" s="128"/>
      <c r="F148" s="29"/>
      <c r="G148" s="33"/>
      <c r="H148" s="34"/>
      <c r="I148" s="33"/>
      <c r="J148" s="29"/>
      <c r="K148" s="33"/>
      <c r="L148" s="34"/>
    </row>
    <row r="149" spans="1:12">
      <c r="A149" s="30" t="s">
        <v>110</v>
      </c>
      <c r="B149" s="30"/>
      <c r="D149" s="30"/>
      <c r="E149" s="30"/>
      <c r="F149" s="34"/>
      <c r="G149" s="33"/>
      <c r="H149" s="33"/>
      <c r="I149" s="33"/>
      <c r="J149" s="29"/>
      <c r="K149" s="33"/>
      <c r="L149" s="34"/>
    </row>
    <row r="150" spans="1:12">
      <c r="A150" s="30"/>
      <c r="B150" s="30" t="s">
        <v>111</v>
      </c>
      <c r="D150" s="38"/>
      <c r="E150" s="30"/>
      <c r="F150" s="136"/>
      <c r="G150" s="136"/>
      <c r="H150" s="136"/>
      <c r="I150" s="136"/>
      <c r="J150" s="136"/>
      <c r="K150" s="136"/>
      <c r="L150" s="136"/>
    </row>
    <row r="151" spans="1:12">
      <c r="A151" s="30"/>
      <c r="B151" s="30" t="s">
        <v>112</v>
      </c>
      <c r="D151" s="38"/>
      <c r="E151" s="30"/>
      <c r="F151" s="136"/>
      <c r="G151" s="136"/>
      <c r="H151" s="136"/>
      <c r="I151" s="136"/>
      <c r="J151" s="136"/>
      <c r="K151" s="136"/>
      <c r="L151" s="136"/>
    </row>
    <row r="152" spans="1:12">
      <c r="A152" s="30"/>
      <c r="B152" s="30"/>
      <c r="D152" s="30"/>
      <c r="E152" s="30"/>
      <c r="F152" s="34"/>
      <c r="G152" s="34"/>
      <c r="H152" s="34"/>
      <c r="I152" s="34"/>
      <c r="J152" s="34"/>
      <c r="K152" s="34"/>
      <c r="L152" s="34"/>
    </row>
    <row r="153" spans="1:12" hidden="1">
      <c r="A153" s="30" t="s">
        <v>113</v>
      </c>
      <c r="B153" s="30"/>
      <c r="D153" s="30"/>
      <c r="E153" s="30"/>
      <c r="F153" s="34"/>
      <c r="G153" s="34"/>
      <c r="H153" s="34"/>
      <c r="I153" s="34"/>
      <c r="J153" s="34"/>
      <c r="K153" s="34"/>
      <c r="L153" s="34"/>
    </row>
    <row r="154" spans="1:12" hidden="1">
      <c r="A154" s="30"/>
      <c r="B154" s="30" t="s">
        <v>112</v>
      </c>
      <c r="D154" s="30"/>
      <c r="E154" s="30"/>
      <c r="F154" s="34"/>
      <c r="G154" s="34"/>
      <c r="H154" s="34"/>
      <c r="I154" s="34"/>
      <c r="J154" s="34"/>
      <c r="K154" s="34"/>
      <c r="L154" s="34"/>
    </row>
    <row r="155" spans="1:12" hidden="1">
      <c r="A155" s="30"/>
      <c r="B155" s="30" t="s">
        <v>114</v>
      </c>
      <c r="D155" s="30"/>
      <c r="E155" s="30"/>
      <c r="F155" s="34"/>
      <c r="G155" s="34"/>
      <c r="H155" s="34"/>
      <c r="I155" s="34"/>
      <c r="J155" s="34"/>
      <c r="K155" s="34"/>
      <c r="L155" s="34"/>
    </row>
    <row r="156" spans="1:12" hidden="1">
      <c r="A156" s="30"/>
      <c r="B156" s="30"/>
      <c r="D156" s="30"/>
      <c r="E156" s="30"/>
      <c r="F156" s="34"/>
      <c r="G156" s="34"/>
      <c r="H156" s="34"/>
      <c r="I156" s="34"/>
      <c r="J156" s="34"/>
      <c r="K156" s="34"/>
      <c r="L156" s="34"/>
    </row>
    <row r="157" spans="1:12" hidden="1">
      <c r="A157" s="128"/>
      <c r="B157" s="128"/>
      <c r="C157" s="128"/>
      <c r="D157" s="38"/>
      <c r="E157" s="128"/>
      <c r="F157" s="29"/>
      <c r="G157" s="33"/>
      <c r="H157" s="33"/>
      <c r="I157" s="33"/>
      <c r="J157" s="29"/>
      <c r="K157" s="33"/>
      <c r="L157" s="33"/>
    </row>
    <row r="158" spans="1:12">
      <c r="A158" s="128" t="s">
        <v>312</v>
      </c>
      <c r="B158" s="128"/>
      <c r="C158" s="128"/>
      <c r="D158" s="38"/>
      <c r="E158" s="128"/>
      <c r="F158" s="29"/>
      <c r="G158" s="33"/>
      <c r="H158" s="33"/>
      <c r="I158" s="33"/>
      <c r="J158" s="29"/>
      <c r="K158" s="33"/>
      <c r="L158" s="33"/>
    </row>
    <row r="159" spans="1:12">
      <c r="A159" s="128"/>
      <c r="B159" s="128" t="s">
        <v>313</v>
      </c>
      <c r="C159" s="128"/>
      <c r="D159" s="128"/>
      <c r="E159" s="128"/>
      <c r="F159" s="136"/>
      <c r="G159" s="136"/>
      <c r="H159" s="136"/>
      <c r="I159" s="136"/>
      <c r="J159" s="136"/>
      <c r="K159" s="136"/>
      <c r="L159" s="136"/>
    </row>
    <row r="160" spans="1:12">
      <c r="B160" s="128" t="s">
        <v>314</v>
      </c>
      <c r="D160" s="128"/>
      <c r="E160" s="128"/>
      <c r="F160" s="136"/>
      <c r="G160" s="136"/>
      <c r="H160" s="136"/>
      <c r="I160" s="136"/>
      <c r="J160" s="136"/>
      <c r="K160" s="136"/>
      <c r="L160" s="136"/>
    </row>
    <row r="161" spans="1:12">
      <c r="B161" s="12" t="s">
        <v>315</v>
      </c>
      <c r="F161" s="136"/>
      <c r="G161" s="136"/>
      <c r="H161" s="136"/>
      <c r="I161" s="136"/>
      <c r="J161" s="136"/>
      <c r="K161" s="136"/>
      <c r="L161" s="136"/>
    </row>
    <row r="164" spans="1:12" ht="23.25" customHeight="1"/>
    <row r="165" spans="1:12">
      <c r="A165" s="51" t="str">
        <f>A109</f>
        <v>หมายเหตุประกอบข้อมูลทางการเงินเป็นส่วนหนึ่งของข้อมูลทางการเงินระหว่างกาลนี้</v>
      </c>
      <c r="B165" s="51"/>
      <c r="C165" s="51"/>
      <c r="D165" s="52"/>
      <c r="E165" s="51"/>
      <c r="F165" s="46"/>
      <c r="G165" s="53"/>
      <c r="H165" s="53"/>
      <c r="I165" s="53"/>
      <c r="J165" s="46"/>
      <c r="K165" s="53"/>
      <c r="L165" s="53"/>
    </row>
  </sheetData>
  <mergeCells count="6">
    <mergeCell ref="F56:H56"/>
    <mergeCell ref="J56:L56"/>
    <mergeCell ref="F114:H114"/>
    <mergeCell ref="J114:L114"/>
    <mergeCell ref="F5:H5"/>
    <mergeCell ref="J5:L5"/>
  </mergeCells>
  <pageMargins left="1" right="0.5" top="0.5" bottom="0.6" header="0.49" footer="0.4"/>
  <pageSetup paperSize="9" scale="90" firstPageNumber="12" fitToHeight="0" orientation="portrait" blackAndWhite="1" useFirstPageNumber="1" horizontalDpi="1200" verticalDpi="1200" r:id="rId1"/>
  <headerFooter>
    <oddFooter>&amp;R&amp;"Angsana New,Regular"&amp;13   &amp;P</oddFooter>
  </headerFooter>
  <rowBreaks count="2" manualBreakCount="2">
    <brk id="51" max="16383" man="1"/>
    <brk id="10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Q157"/>
  <sheetViews>
    <sheetView topLeftCell="A23" zoomScale="115" zoomScaleNormal="115" zoomScaleSheetLayoutView="90" workbookViewId="0">
      <selection activeCell="S31" sqref="S31"/>
    </sheetView>
  </sheetViews>
  <sheetFormatPr defaultColWidth="9.140625" defaultRowHeight="18"/>
  <cols>
    <col min="1" max="2" width="1.7109375" style="64" customWidth="1"/>
    <col min="3" max="3" width="27.85546875" style="64" customWidth="1"/>
    <col min="4" max="4" width="6.7109375" style="17" customWidth="1"/>
    <col min="5" max="5" width="0.85546875" style="12" customWidth="1"/>
    <col min="6" max="6" width="13.7109375" style="18" bestFit="1" customWidth="1"/>
    <col min="7" max="7" width="1" style="19" customWidth="1"/>
    <col min="8" max="8" width="13.5703125" style="19" bestFit="1" customWidth="1"/>
    <col min="9" max="9" width="0.7109375" style="19" customWidth="1"/>
    <col min="10" max="10" width="13.7109375" style="18" bestFit="1" customWidth="1"/>
    <col min="11" max="11" width="0.85546875" style="19" customWidth="1"/>
    <col min="12" max="12" width="13.5703125" style="19" bestFit="1" customWidth="1"/>
    <col min="13" max="13" width="9.140625" style="12"/>
    <col min="14" max="14" width="13" style="12" bestFit="1" customWidth="1"/>
    <col min="15" max="16" width="11.85546875" style="12" bestFit="1" customWidth="1"/>
    <col min="17" max="17" width="10.5703125" style="12" bestFit="1" customWidth="1"/>
    <col min="18" max="16384" width="9.140625" style="12"/>
  </cols>
  <sheetData>
    <row r="1" spans="1:17">
      <c r="A1" s="140" t="s">
        <v>0</v>
      </c>
      <c r="B1" s="140"/>
      <c r="C1" s="140"/>
      <c r="D1" s="140"/>
      <c r="E1" s="140"/>
      <c r="F1" s="61"/>
      <c r="G1" s="61"/>
      <c r="H1" s="61"/>
      <c r="I1" s="61"/>
      <c r="J1" s="61"/>
      <c r="K1" s="61"/>
      <c r="L1" s="61"/>
    </row>
    <row r="2" spans="1:17">
      <c r="A2" s="140" t="s">
        <v>1</v>
      </c>
      <c r="B2" s="140"/>
      <c r="C2" s="140"/>
      <c r="D2" s="140"/>
      <c r="E2" s="140"/>
      <c r="F2" s="61"/>
      <c r="G2" s="61"/>
      <c r="H2" s="61"/>
      <c r="I2" s="61"/>
      <c r="J2" s="61"/>
      <c r="K2" s="61"/>
      <c r="L2" s="61"/>
    </row>
    <row r="3" spans="1:17">
      <c r="A3" s="14" t="s">
        <v>258</v>
      </c>
      <c r="B3" s="14"/>
      <c r="C3" s="14"/>
      <c r="D3" s="14"/>
      <c r="E3" s="14"/>
      <c r="F3" s="62"/>
      <c r="G3" s="62"/>
      <c r="H3" s="62"/>
      <c r="I3" s="62"/>
      <c r="J3" s="62"/>
      <c r="K3" s="62"/>
      <c r="L3" s="62"/>
    </row>
    <row r="4" spans="1:17">
      <c r="A4" s="140"/>
      <c r="B4" s="140"/>
      <c r="C4" s="140"/>
      <c r="D4" s="140"/>
      <c r="E4" s="140"/>
      <c r="F4" s="61"/>
      <c r="G4" s="61"/>
      <c r="H4" s="61"/>
      <c r="I4" s="61"/>
      <c r="J4" s="61"/>
      <c r="K4" s="61"/>
      <c r="L4" s="61"/>
    </row>
    <row r="5" spans="1:17">
      <c r="A5" s="140"/>
      <c r="B5" s="140"/>
      <c r="C5" s="140"/>
      <c r="D5" s="1"/>
      <c r="E5" s="1"/>
      <c r="F5" s="449" t="s">
        <v>173</v>
      </c>
      <c r="G5" s="449"/>
      <c r="H5" s="449"/>
      <c r="I5" s="2"/>
      <c r="J5" s="449" t="s">
        <v>174</v>
      </c>
      <c r="K5" s="449"/>
      <c r="L5" s="449"/>
    </row>
    <row r="6" spans="1:17">
      <c r="A6" s="140"/>
      <c r="B6" s="140"/>
      <c r="C6" s="140"/>
      <c r="D6" s="1"/>
      <c r="E6" s="1"/>
      <c r="F6" s="3" t="s">
        <v>204</v>
      </c>
      <c r="G6" s="2"/>
      <c r="H6" s="3" t="s">
        <v>129</v>
      </c>
      <c r="I6" s="2"/>
      <c r="J6" s="3" t="s">
        <v>204</v>
      </c>
      <c r="K6" s="2"/>
      <c r="L6" s="3" t="s">
        <v>129</v>
      </c>
    </row>
    <row r="7" spans="1:17">
      <c r="A7" s="140"/>
      <c r="B7" s="140"/>
      <c r="C7" s="140"/>
      <c r="D7" s="1"/>
      <c r="E7" s="1"/>
      <c r="F7" s="3" t="s">
        <v>205</v>
      </c>
      <c r="G7" s="2"/>
      <c r="H7" s="3" t="s">
        <v>206</v>
      </c>
      <c r="I7" s="2"/>
      <c r="J7" s="3" t="s">
        <v>205</v>
      </c>
      <c r="K7" s="2"/>
      <c r="L7" s="3" t="s">
        <v>206</v>
      </c>
    </row>
    <row r="8" spans="1:17">
      <c r="A8" s="140"/>
      <c r="B8" s="140"/>
      <c r="C8" s="140"/>
      <c r="D8" s="1"/>
      <c r="E8" s="1"/>
      <c r="F8" s="4" t="s">
        <v>183</v>
      </c>
      <c r="G8" s="3"/>
      <c r="H8" s="4" t="s">
        <v>175</v>
      </c>
      <c r="I8" s="3"/>
      <c r="J8" s="4" t="s">
        <v>183</v>
      </c>
      <c r="K8" s="3"/>
      <c r="L8" s="4" t="s">
        <v>175</v>
      </c>
    </row>
    <row r="9" spans="1:17">
      <c r="A9" s="140"/>
      <c r="B9" s="140"/>
      <c r="C9" s="140"/>
      <c r="D9" s="5" t="s">
        <v>4</v>
      </c>
      <c r="E9" s="6"/>
      <c r="F9" s="7" t="s">
        <v>172</v>
      </c>
      <c r="G9" s="3"/>
      <c r="H9" s="7" t="s">
        <v>172</v>
      </c>
      <c r="I9" s="3"/>
      <c r="J9" s="7" t="s">
        <v>172</v>
      </c>
      <c r="K9" s="3"/>
      <c r="L9" s="7" t="s">
        <v>172</v>
      </c>
    </row>
    <row r="10" spans="1:17" ht="8.1" customHeight="1">
      <c r="A10" s="140"/>
      <c r="B10" s="140"/>
      <c r="C10" s="140"/>
      <c r="D10" s="8"/>
      <c r="E10" s="6"/>
      <c r="F10" s="3"/>
      <c r="G10" s="3"/>
      <c r="H10" s="3"/>
      <c r="I10" s="3"/>
      <c r="J10" s="3"/>
      <c r="K10" s="3"/>
      <c r="L10" s="3"/>
    </row>
    <row r="11" spans="1:17">
      <c r="A11" s="448" t="s">
        <v>5</v>
      </c>
      <c r="B11" s="448"/>
      <c r="C11" s="448"/>
      <c r="D11" s="12"/>
      <c r="F11" s="29"/>
      <c r="G11" s="63"/>
      <c r="H11" s="63"/>
      <c r="I11" s="28"/>
      <c r="J11" s="29"/>
      <c r="K11" s="28"/>
      <c r="L11" s="63"/>
    </row>
    <row r="12" spans="1:17" ht="8.1" customHeight="1">
      <c r="D12" s="12"/>
      <c r="F12" s="28"/>
      <c r="H12" s="37"/>
      <c r="J12" s="28"/>
      <c r="L12" s="28"/>
    </row>
    <row r="13" spans="1:17">
      <c r="A13" s="65" t="s">
        <v>6</v>
      </c>
      <c r="F13" s="34"/>
      <c r="H13" s="34"/>
      <c r="L13" s="18"/>
    </row>
    <row r="14" spans="1:17" ht="8.1" customHeight="1">
      <c r="D14" s="12"/>
      <c r="F14" s="28"/>
      <c r="H14" s="37"/>
      <c r="J14" s="28"/>
      <c r="L14" s="28"/>
    </row>
    <row r="15" spans="1:17">
      <c r="A15" s="64" t="s">
        <v>7</v>
      </c>
      <c r="C15" s="12"/>
      <c r="D15" s="17">
        <v>6</v>
      </c>
      <c r="F15" s="34">
        <f>ROUND(BS!F15/1000,0)</f>
        <v>2523095</v>
      </c>
      <c r="G15" s="136">
        <v>0</v>
      </c>
      <c r="H15" s="34">
        <f>ROUND(BS!H15/1000,0)</f>
        <v>2403686</v>
      </c>
      <c r="I15" s="136">
        <v>0</v>
      </c>
      <c r="J15" s="34">
        <f>ROUND(BS!J15/1000,0)</f>
        <v>855092</v>
      </c>
      <c r="K15" s="136">
        <v>0</v>
      </c>
      <c r="L15" s="34">
        <f>ROUND(BS!L15/1000,0)</f>
        <v>748077</v>
      </c>
      <c r="N15" s="102"/>
    </row>
    <row r="16" spans="1:17">
      <c r="A16" s="64" t="s">
        <v>318</v>
      </c>
      <c r="C16" s="12"/>
      <c r="D16" s="17">
        <v>7</v>
      </c>
      <c r="F16" s="34" t="e">
        <f>ROUND(BS!#REF!/1000,0)</f>
        <v>#REF!</v>
      </c>
      <c r="G16" s="136"/>
      <c r="H16" s="34" t="e">
        <f>ROUND(BS!#REF!/1000,0)</f>
        <v>#REF!</v>
      </c>
      <c r="I16" s="136"/>
      <c r="J16" s="34" t="e">
        <f>ROUND(BS!#REF!/1000,0)</f>
        <v>#REF!</v>
      </c>
      <c r="K16" s="136"/>
      <c r="L16" s="34" t="e">
        <f>ROUND(BS!#REF!/1000,0)</f>
        <v>#REF!</v>
      </c>
      <c r="N16" s="13"/>
      <c r="O16" s="13"/>
      <c r="P16" s="13"/>
      <c r="Q16" s="13"/>
    </row>
    <row r="17" spans="1:16">
      <c r="A17" s="64" t="s">
        <v>215</v>
      </c>
      <c r="C17" s="12"/>
      <c r="F17" s="34"/>
      <c r="G17" s="136"/>
      <c r="H17" s="34"/>
      <c r="I17" s="136"/>
      <c r="J17" s="34"/>
      <c r="K17" s="136"/>
      <c r="L17" s="34"/>
    </row>
    <row r="18" spans="1:16">
      <c r="A18" s="12"/>
      <c r="B18" s="64" t="s">
        <v>233</v>
      </c>
      <c r="C18" s="12"/>
      <c r="D18" s="17">
        <v>32</v>
      </c>
      <c r="F18" s="34">
        <f>ROUND(BS!F17/1000,0)</f>
        <v>0</v>
      </c>
      <c r="G18" s="136"/>
      <c r="H18" s="34">
        <f>ROUND(BS!H17/1000,0)</f>
        <v>0</v>
      </c>
      <c r="I18" s="136"/>
      <c r="J18" s="34">
        <f>ROUND(BS!J17/1000,0)</f>
        <v>0</v>
      </c>
      <c r="K18" s="136"/>
      <c r="L18" s="34">
        <f>ROUND(BS!L17/1000,0)</f>
        <v>0</v>
      </c>
    </row>
    <row r="19" spans="1:16">
      <c r="A19" s="64" t="s">
        <v>14</v>
      </c>
      <c r="C19" s="12"/>
      <c r="F19" s="34">
        <f>ROUND(BS!F18/1000,0)</f>
        <v>18073750</v>
      </c>
      <c r="G19" s="136"/>
      <c r="H19" s="34">
        <f>ROUND(BS!H18/1000,0)</f>
        <v>18531900</v>
      </c>
      <c r="I19" s="136"/>
      <c r="J19" s="34">
        <f>ROUND(BS!J18/1000,0)</f>
        <v>18680991</v>
      </c>
      <c r="K19" s="136"/>
      <c r="L19" s="34">
        <f>ROUND(BS!L18/1000,0)</f>
        <v>18753391</v>
      </c>
    </row>
    <row r="20" spans="1:16">
      <c r="A20" s="64" t="s">
        <v>288</v>
      </c>
      <c r="C20" s="12"/>
      <c r="D20" s="17" t="s">
        <v>348</v>
      </c>
      <c r="F20" s="34">
        <f>ROUND(BS!F19/1000,0)</f>
        <v>12724831</v>
      </c>
      <c r="G20" s="136"/>
      <c r="H20" s="34">
        <f>ROUND(BS!H19/1000,0)</f>
        <v>12469962</v>
      </c>
      <c r="I20" s="136"/>
      <c r="J20" s="34">
        <f>ROUND(BS!J19/1000,0)</f>
        <v>4223571</v>
      </c>
      <c r="K20" s="136"/>
      <c r="L20" s="34">
        <f>ROUND(BS!L19/1000,0)</f>
        <v>4167362</v>
      </c>
    </row>
    <row r="21" spans="1:16">
      <c r="A21" s="64" t="s">
        <v>15</v>
      </c>
      <c r="C21" s="12"/>
      <c r="D21" s="67"/>
      <c r="F21" s="34" t="e">
        <f>ROUND(BS!#REF!/1000,0)</f>
        <v>#REF!</v>
      </c>
      <c r="G21" s="136"/>
      <c r="H21" s="34" t="e">
        <f>ROUND(BS!#REF!/1000,0)</f>
        <v>#REF!</v>
      </c>
      <c r="I21" s="136"/>
      <c r="J21" s="34" t="e">
        <f>ROUND(BS!#REF!/1000,0)</f>
        <v>#REF!</v>
      </c>
      <c r="K21" s="136"/>
      <c r="L21" s="34" t="e">
        <f>ROUND(BS!#REF!/1000,0)</f>
        <v>#REF!</v>
      </c>
    </row>
    <row r="22" spans="1:16">
      <c r="A22" s="64" t="s">
        <v>295</v>
      </c>
      <c r="C22" s="12"/>
      <c r="D22" s="67"/>
      <c r="F22" s="34"/>
      <c r="G22" s="136"/>
      <c r="H22" s="34"/>
      <c r="I22" s="136"/>
      <c r="J22" s="34"/>
      <c r="K22" s="136"/>
      <c r="L22" s="34"/>
    </row>
    <row r="23" spans="1:16">
      <c r="B23" s="12" t="s">
        <v>296</v>
      </c>
      <c r="C23" s="12"/>
      <c r="D23" s="17">
        <v>9</v>
      </c>
      <c r="F23" s="36">
        <f>ROUND(BS!F20/1000,0)</f>
        <v>703735</v>
      </c>
      <c r="G23" s="136"/>
      <c r="H23" s="36">
        <f>ROUND(BS!H20/1000,0)</f>
        <v>677480</v>
      </c>
      <c r="I23" s="136"/>
      <c r="J23" s="36">
        <f>ROUND(BS!J20/1000,0)+1</f>
        <v>67457</v>
      </c>
      <c r="K23" s="136"/>
      <c r="L23" s="36">
        <f>ROUND(BS!L20/1000,0)</f>
        <v>40434</v>
      </c>
    </row>
    <row r="24" spans="1:16" ht="8.1" customHeight="1">
      <c r="C24" s="12"/>
      <c r="F24" s="37"/>
      <c r="G24" s="135"/>
      <c r="H24" s="37"/>
      <c r="I24" s="135"/>
      <c r="J24" s="37"/>
      <c r="K24" s="135"/>
      <c r="L24" s="37"/>
    </row>
    <row r="25" spans="1:16">
      <c r="A25" s="65" t="s">
        <v>203</v>
      </c>
      <c r="B25" s="12"/>
      <c r="C25" s="12"/>
      <c r="F25" s="36" t="e">
        <f>SUM(F15:F23)</f>
        <v>#REF!</v>
      </c>
      <c r="G25" s="136"/>
      <c r="H25" s="36" t="e">
        <f>SUM(H15:H23)</f>
        <v>#REF!</v>
      </c>
      <c r="I25" s="136"/>
      <c r="J25" s="36" t="e">
        <f>SUM(J15:J23)</f>
        <v>#REF!</v>
      </c>
      <c r="K25" s="136"/>
      <c r="L25" s="36" t="e">
        <f>SUM(L15:L23)</f>
        <v>#REF!</v>
      </c>
      <c r="N25" s="77"/>
    </row>
    <row r="26" spans="1:16">
      <c r="F26" s="19"/>
      <c r="G26" s="138"/>
      <c r="H26" s="34"/>
      <c r="I26" s="138"/>
      <c r="K26" s="138"/>
    </row>
    <row r="27" spans="1:16">
      <c r="A27" s="65" t="s">
        <v>17</v>
      </c>
      <c r="F27" s="19"/>
      <c r="G27" s="138"/>
      <c r="H27" s="34"/>
      <c r="I27" s="138"/>
      <c r="J27" s="34"/>
      <c r="K27" s="136"/>
      <c r="L27" s="34"/>
    </row>
    <row r="28" spans="1:16" ht="10.5" customHeight="1">
      <c r="A28" s="65"/>
      <c r="F28" s="19"/>
      <c r="G28" s="138"/>
      <c r="H28" s="34"/>
      <c r="I28" s="138"/>
      <c r="J28" s="34"/>
      <c r="K28" s="136"/>
      <c r="L28" s="34"/>
    </row>
    <row r="29" spans="1:16">
      <c r="A29" s="64" t="s">
        <v>123</v>
      </c>
      <c r="C29" s="12"/>
      <c r="F29" s="34">
        <f>ROUND(BS!F25/1000,0)</f>
        <v>0</v>
      </c>
      <c r="G29" s="136"/>
      <c r="H29" s="34">
        <f>ROUND(BS!H25/1000,0)</f>
        <v>0</v>
      </c>
      <c r="I29" s="136"/>
      <c r="J29" s="34">
        <f>ROUND(BS!J25/1000,0)</f>
        <v>0</v>
      </c>
      <c r="K29" s="136"/>
      <c r="L29" s="34">
        <f>ROUND(BS!L25/1000,0)</f>
        <v>0</v>
      </c>
      <c r="P29" s="13"/>
    </row>
    <row r="30" spans="1:16">
      <c r="A30" s="64" t="s">
        <v>18</v>
      </c>
      <c r="C30" s="12"/>
      <c r="D30" s="17" t="s">
        <v>347</v>
      </c>
      <c r="F30" s="34">
        <f>ROUND(BS!F26/1000,0)</f>
        <v>833163</v>
      </c>
      <c r="G30" s="136"/>
      <c r="H30" s="34">
        <f>ROUND(BS!H26/1000,0)</f>
        <v>854538</v>
      </c>
      <c r="I30" s="136"/>
      <c r="J30" s="34">
        <f>ROUND(BS!J26/1000,0)</f>
        <v>833163</v>
      </c>
      <c r="K30" s="136"/>
      <c r="L30" s="34">
        <f>ROUND(BS!L26/1000,0)</f>
        <v>854538</v>
      </c>
      <c r="P30" s="13"/>
    </row>
    <row r="31" spans="1:16">
      <c r="A31" s="64" t="s">
        <v>19</v>
      </c>
      <c r="C31" s="12"/>
      <c r="D31" s="17">
        <v>11</v>
      </c>
      <c r="F31" s="34">
        <f>ROUND(BS!F28/1000,0)</f>
        <v>0</v>
      </c>
      <c r="G31" s="136"/>
      <c r="H31" s="34">
        <f>ROUND(BS!H28/1000,0)</f>
        <v>0</v>
      </c>
      <c r="I31" s="136"/>
      <c r="J31" s="34">
        <f>ROUND(BS!J28/1000,0)</f>
        <v>7351862</v>
      </c>
      <c r="K31" s="136"/>
      <c r="L31" s="34">
        <f>ROUND(BS!L28/1000,0)+1</f>
        <v>7351863</v>
      </c>
      <c r="P31" s="13"/>
    </row>
    <row r="32" spans="1:16">
      <c r="A32" s="64" t="s">
        <v>319</v>
      </c>
      <c r="B32" s="12"/>
      <c r="C32" s="12"/>
      <c r="D32" s="17" t="s">
        <v>370</v>
      </c>
      <c r="F32" s="34">
        <f>ROUND(BS!F27/1000,0)</f>
        <v>9177631</v>
      </c>
      <c r="G32" s="136"/>
      <c r="H32" s="34">
        <f>ROUND(BS!H27/1000,0)</f>
        <v>8628188</v>
      </c>
      <c r="I32" s="136"/>
      <c r="J32" s="34">
        <f>ROUND(BS!J27/1000,0)</f>
        <v>1062688</v>
      </c>
      <c r="K32" s="136"/>
      <c r="L32" s="34">
        <f>ROUND(BS!L27/1000,0)</f>
        <v>1078871</v>
      </c>
      <c r="N32" s="102"/>
      <c r="P32" s="13"/>
    </row>
    <row r="33" spans="1:16">
      <c r="A33" s="64" t="s">
        <v>268</v>
      </c>
      <c r="C33" s="12"/>
      <c r="D33" s="67" t="s">
        <v>371</v>
      </c>
      <c r="F33" s="34">
        <f>ROUND(BS!F29/1000,0)</f>
        <v>310867</v>
      </c>
      <c r="G33" s="136"/>
      <c r="H33" s="34">
        <f>ROUND(BS!H29/1000,0)</f>
        <v>298623</v>
      </c>
      <c r="I33" s="136"/>
      <c r="J33" s="34">
        <f>ROUND(BS!J29/1000,0)</f>
        <v>128</v>
      </c>
      <c r="K33" s="136"/>
      <c r="L33" s="34">
        <f>ROUND(BS!L29/1000,0)</f>
        <v>0</v>
      </c>
      <c r="P33" s="13"/>
    </row>
    <row r="34" spans="1:16">
      <c r="A34" s="64" t="s">
        <v>269</v>
      </c>
      <c r="C34" s="12"/>
      <c r="D34" s="67">
        <v>14</v>
      </c>
      <c r="F34" s="34" t="e">
        <f>ROUND(BS!#REF!/1000,0)</f>
        <v>#REF!</v>
      </c>
      <c r="G34" s="136"/>
      <c r="H34" s="34" t="e">
        <f>ROUND(BS!#REF!/1000,0)</f>
        <v>#REF!</v>
      </c>
      <c r="I34" s="136"/>
      <c r="J34" s="34" t="e">
        <f>ROUND(BS!#REF!/1000,0)</f>
        <v>#REF!</v>
      </c>
      <c r="K34" s="136"/>
      <c r="L34" s="34" t="e">
        <f>ROUND(BS!#REF!/1000,0)</f>
        <v>#REF!</v>
      </c>
      <c r="P34" s="13"/>
    </row>
    <row r="35" spans="1:16">
      <c r="A35" s="64" t="s">
        <v>270</v>
      </c>
      <c r="C35" s="12"/>
      <c r="D35" s="67">
        <v>15</v>
      </c>
      <c r="F35" s="34">
        <f>ROUND(BS!F31/1000,0)</f>
        <v>2457006</v>
      </c>
      <c r="G35" s="136"/>
      <c r="H35" s="34">
        <f>ROUND(BS!H31/1000,0)</f>
        <v>2507251</v>
      </c>
      <c r="I35" s="136"/>
      <c r="J35" s="34">
        <f>ROUND(BS!J31/1000,0)</f>
        <v>23608</v>
      </c>
      <c r="K35" s="136"/>
      <c r="L35" s="34">
        <f>ROUND(BS!L31/1000,0)</f>
        <v>23700</v>
      </c>
      <c r="P35" s="13"/>
    </row>
    <row r="36" spans="1:16">
      <c r="A36" s="64" t="s">
        <v>130</v>
      </c>
      <c r="C36" s="12"/>
      <c r="D36" s="67">
        <v>28</v>
      </c>
      <c r="F36" s="34">
        <v>61057</v>
      </c>
      <c r="G36" s="136"/>
      <c r="H36" s="34">
        <f>ROUND(BS!H33/1000,0)-1</f>
        <v>13218</v>
      </c>
      <c r="I36" s="136"/>
      <c r="J36" s="34">
        <f>ROUND(BS!J33/1000,0)</f>
        <v>0</v>
      </c>
      <c r="K36" s="136"/>
      <c r="L36" s="34">
        <f>ROUND(BS!L33/1000,0)+1</f>
        <v>1</v>
      </c>
      <c r="P36" s="13"/>
    </row>
    <row r="37" spans="1:16">
      <c r="A37" s="64" t="s">
        <v>27</v>
      </c>
      <c r="C37" s="12"/>
      <c r="D37" s="17">
        <v>16</v>
      </c>
      <c r="F37" s="34">
        <v>198816</v>
      </c>
      <c r="G37" s="136"/>
      <c r="H37" s="34">
        <f>ROUND(BS!H34/1000,0)</f>
        <v>10982</v>
      </c>
      <c r="I37" s="136"/>
      <c r="J37" s="34">
        <f>ROUND(BS!J34/1000,0)</f>
        <v>0</v>
      </c>
      <c r="K37" s="136"/>
      <c r="L37" s="34">
        <f>ROUND(BS!L34/1000,0)-1</f>
        <v>-1</v>
      </c>
      <c r="P37" s="13"/>
    </row>
    <row r="38" spans="1:16" ht="6" customHeight="1">
      <c r="C38" s="12"/>
      <c r="F38" s="184"/>
      <c r="G38" s="135"/>
      <c r="H38" s="184"/>
      <c r="I38" s="135"/>
      <c r="J38" s="184"/>
      <c r="K38" s="135"/>
      <c r="L38" s="184"/>
    </row>
    <row r="39" spans="1:16" ht="24" customHeight="1">
      <c r="A39" s="65" t="s">
        <v>207</v>
      </c>
      <c r="B39" s="12"/>
      <c r="C39" s="12"/>
      <c r="F39" s="36" t="e">
        <f>SUM(F29:F37)</f>
        <v>#REF!</v>
      </c>
      <c r="G39" s="135"/>
      <c r="H39" s="36" t="e">
        <f>SUM(H29:H37)</f>
        <v>#REF!</v>
      </c>
      <c r="I39" s="135"/>
      <c r="J39" s="36" t="e">
        <f>SUM(J29:J37)</f>
        <v>#REF!</v>
      </c>
      <c r="K39" s="135"/>
      <c r="L39" s="36" t="e">
        <f>SUM(L29:L37)</f>
        <v>#REF!</v>
      </c>
      <c r="N39" s="77"/>
    </row>
    <row r="40" spans="1:16" ht="9.75" customHeight="1">
      <c r="A40" s="65"/>
      <c r="B40" s="12"/>
      <c r="C40" s="12"/>
      <c r="F40" s="37"/>
      <c r="G40" s="135"/>
      <c r="H40" s="37"/>
      <c r="I40" s="135"/>
      <c r="J40" s="37"/>
      <c r="K40" s="135"/>
      <c r="L40" s="37"/>
    </row>
    <row r="41" spans="1:16" ht="18.75" thickBot="1">
      <c r="A41" s="65" t="s">
        <v>29</v>
      </c>
      <c r="F41" s="56" t="e">
        <f>F39+F25</f>
        <v>#REF!</v>
      </c>
      <c r="G41" s="136"/>
      <c r="H41" s="56" t="e">
        <f>H39+H25</f>
        <v>#REF!</v>
      </c>
      <c r="I41" s="136"/>
      <c r="J41" s="56" t="e">
        <f>J39+J25</f>
        <v>#REF!</v>
      </c>
      <c r="K41" s="136"/>
      <c r="L41" s="56" t="e">
        <f>L39+L25</f>
        <v>#REF!</v>
      </c>
    </row>
    <row r="42" spans="1:16" ht="18.75" thickTop="1">
      <c r="F42" s="185"/>
      <c r="G42" s="160"/>
      <c r="H42" s="185"/>
      <c r="I42" s="160"/>
      <c r="J42" s="185"/>
      <c r="K42" s="160"/>
      <c r="L42" s="185"/>
    </row>
    <row r="43" spans="1:16">
      <c r="F43" s="19"/>
      <c r="H43" s="34"/>
    </row>
    <row r="44" spans="1:16">
      <c r="F44" s="19"/>
      <c r="H44" s="34"/>
    </row>
    <row r="45" spans="1:16">
      <c r="F45" s="19"/>
      <c r="H45" s="34"/>
    </row>
    <row r="46" spans="1:16">
      <c r="F46" s="19"/>
      <c r="H46" s="34"/>
    </row>
    <row r="47" spans="1:16">
      <c r="F47" s="19"/>
      <c r="H47" s="34"/>
    </row>
    <row r="48" spans="1:16">
      <c r="F48" s="19"/>
      <c r="H48" s="34"/>
    </row>
    <row r="49" spans="1:12">
      <c r="F49" s="19"/>
      <c r="H49" s="34"/>
    </row>
    <row r="50" spans="1:12">
      <c r="F50" s="19"/>
      <c r="H50" s="34"/>
    </row>
    <row r="51" spans="1:12">
      <c r="F51" s="19"/>
      <c r="H51" s="34"/>
    </row>
    <row r="52" spans="1:12">
      <c r="A52" s="51" t="s">
        <v>345</v>
      </c>
      <c r="B52" s="66"/>
      <c r="C52" s="66"/>
      <c r="D52" s="52"/>
      <c r="E52" s="51"/>
      <c r="F52" s="53"/>
      <c r="G52" s="53"/>
      <c r="H52" s="36"/>
      <c r="I52" s="53"/>
      <c r="J52" s="46"/>
      <c r="K52" s="53"/>
      <c r="L52" s="53"/>
    </row>
    <row r="53" spans="1:12">
      <c r="A53" s="154" t="s">
        <v>0</v>
      </c>
      <c r="B53" s="154"/>
      <c r="C53" s="154"/>
      <c r="D53" s="154"/>
      <c r="E53" s="154"/>
      <c r="F53" s="155"/>
      <c r="G53" s="155"/>
      <c r="H53" s="155"/>
      <c r="I53" s="155"/>
      <c r="J53" s="155"/>
      <c r="K53" s="155"/>
      <c r="L53" s="155"/>
    </row>
    <row r="54" spans="1:12">
      <c r="A54" s="154" t="s">
        <v>302</v>
      </c>
      <c r="B54" s="154"/>
      <c r="C54" s="154"/>
      <c r="D54" s="154"/>
      <c r="E54" s="154"/>
      <c r="F54" s="155"/>
      <c r="G54" s="155"/>
      <c r="H54" s="155"/>
      <c r="I54" s="155"/>
      <c r="J54" s="155"/>
      <c r="K54" s="155"/>
      <c r="L54" s="155"/>
    </row>
    <row r="55" spans="1:12">
      <c r="A55" s="156" t="s">
        <v>258</v>
      </c>
      <c r="B55" s="156"/>
      <c r="C55" s="156"/>
      <c r="D55" s="156"/>
      <c r="E55" s="156"/>
      <c r="F55" s="157"/>
      <c r="G55" s="157"/>
      <c r="H55" s="157"/>
      <c r="I55" s="157"/>
      <c r="J55" s="157"/>
      <c r="K55" s="157"/>
      <c r="L55" s="157"/>
    </row>
    <row r="56" spans="1:12">
      <c r="A56" s="154"/>
      <c r="B56" s="154"/>
      <c r="C56" s="154"/>
      <c r="D56" s="154"/>
      <c r="E56" s="154"/>
      <c r="F56" s="155"/>
      <c r="G56" s="155"/>
      <c r="H56" s="155"/>
      <c r="I56" s="155"/>
      <c r="J56" s="155"/>
      <c r="K56" s="155"/>
      <c r="L56" s="155"/>
    </row>
    <row r="57" spans="1:12">
      <c r="A57" s="154"/>
      <c r="B57" s="154"/>
      <c r="C57" s="154"/>
      <c r="D57" s="1"/>
      <c r="E57" s="1"/>
      <c r="F57" s="449" t="s">
        <v>173</v>
      </c>
      <c r="G57" s="449"/>
      <c r="H57" s="449"/>
      <c r="I57" s="2"/>
      <c r="J57" s="449" t="s">
        <v>174</v>
      </c>
      <c r="K57" s="449"/>
      <c r="L57" s="449"/>
    </row>
    <row r="58" spans="1:12">
      <c r="A58" s="154"/>
      <c r="B58" s="154"/>
      <c r="C58" s="154"/>
      <c r="D58" s="1"/>
      <c r="E58" s="1"/>
      <c r="F58" s="3" t="s">
        <v>204</v>
      </c>
      <c r="G58" s="2"/>
      <c r="H58" s="3" t="s">
        <v>129</v>
      </c>
      <c r="I58" s="2"/>
      <c r="J58" s="3" t="s">
        <v>204</v>
      </c>
      <c r="K58" s="2"/>
      <c r="L58" s="3" t="s">
        <v>129</v>
      </c>
    </row>
    <row r="59" spans="1:12">
      <c r="A59" s="154"/>
      <c r="B59" s="154"/>
      <c r="C59" s="154"/>
      <c r="D59" s="1"/>
      <c r="E59" s="1"/>
      <c r="F59" s="3" t="s">
        <v>205</v>
      </c>
      <c r="G59" s="2"/>
      <c r="H59" s="3" t="s">
        <v>206</v>
      </c>
      <c r="I59" s="2"/>
      <c r="J59" s="3" t="s">
        <v>205</v>
      </c>
      <c r="K59" s="2"/>
      <c r="L59" s="3" t="s">
        <v>206</v>
      </c>
    </row>
    <row r="60" spans="1:12">
      <c r="A60" s="154"/>
      <c r="B60" s="154"/>
      <c r="C60" s="154"/>
      <c r="D60" s="1"/>
      <c r="E60" s="1"/>
      <c r="F60" s="4" t="s">
        <v>183</v>
      </c>
      <c r="G60" s="3"/>
      <c r="H60" s="4" t="s">
        <v>175</v>
      </c>
      <c r="I60" s="3"/>
      <c r="J60" s="4" t="s">
        <v>183</v>
      </c>
      <c r="K60" s="3"/>
      <c r="L60" s="4" t="s">
        <v>175</v>
      </c>
    </row>
    <row r="61" spans="1:12">
      <c r="A61" s="154"/>
      <c r="B61" s="154"/>
      <c r="C61" s="154"/>
      <c r="D61" s="5" t="s">
        <v>4</v>
      </c>
      <c r="E61" s="6"/>
      <c r="F61" s="7" t="s">
        <v>172</v>
      </c>
      <c r="G61" s="3"/>
      <c r="H61" s="7" t="s">
        <v>172</v>
      </c>
      <c r="I61" s="3"/>
      <c r="J61" s="7" t="s">
        <v>172</v>
      </c>
      <c r="K61" s="3"/>
      <c r="L61" s="7" t="s">
        <v>172</v>
      </c>
    </row>
    <row r="62" spans="1:12" ht="8.1" customHeight="1">
      <c r="A62" s="154"/>
      <c r="B62" s="154"/>
      <c r="C62" s="154"/>
      <c r="D62" s="8"/>
      <c r="E62" s="6"/>
      <c r="F62" s="3"/>
      <c r="G62" s="3"/>
      <c r="H62" s="3"/>
      <c r="I62" s="3"/>
      <c r="J62" s="3"/>
      <c r="K62" s="3"/>
      <c r="L62" s="3"/>
    </row>
    <row r="63" spans="1:12">
      <c r="A63" s="463" t="s">
        <v>30</v>
      </c>
      <c r="B63" s="463"/>
      <c r="C63" s="463"/>
      <c r="D63" s="12"/>
      <c r="F63" s="29"/>
      <c r="G63" s="63"/>
      <c r="H63" s="63"/>
      <c r="I63" s="28"/>
      <c r="J63" s="29"/>
      <c r="K63" s="28"/>
      <c r="L63" s="63"/>
    </row>
    <row r="64" spans="1:12" ht="8.1" customHeight="1">
      <c r="A64" s="158"/>
      <c r="B64" s="158"/>
      <c r="C64" s="158"/>
      <c r="D64" s="12"/>
      <c r="F64" s="29"/>
      <c r="G64" s="63"/>
      <c r="H64" s="63"/>
      <c r="I64" s="28"/>
      <c r="J64" s="29"/>
      <c r="K64" s="28"/>
      <c r="L64" s="63"/>
    </row>
    <row r="65" spans="1:17" ht="19.5" customHeight="1">
      <c r="A65" s="65" t="s">
        <v>31</v>
      </c>
      <c r="B65" s="69"/>
      <c r="C65" s="69"/>
      <c r="D65" s="21"/>
      <c r="F65" s="37"/>
      <c r="H65" s="42"/>
      <c r="J65" s="42"/>
      <c r="L65" s="42"/>
    </row>
    <row r="66" spans="1:17" ht="8.1" customHeight="1">
      <c r="A66" s="65"/>
      <c r="B66" s="69"/>
      <c r="C66" s="69"/>
      <c r="D66" s="21"/>
      <c r="F66" s="37"/>
      <c r="H66" s="42"/>
      <c r="J66" s="42"/>
      <c r="L66" s="42"/>
    </row>
    <row r="67" spans="1:17">
      <c r="A67" s="64" t="s">
        <v>140</v>
      </c>
      <c r="C67" s="12"/>
      <c r="D67" s="45"/>
      <c r="F67" s="34" t="e">
        <f>ROUND(BS!#REF!/1000,0)</f>
        <v>#REF!</v>
      </c>
      <c r="G67" s="136"/>
      <c r="H67" s="34" t="e">
        <f>ROUND(BS!#REF!/1000,0)</f>
        <v>#REF!</v>
      </c>
      <c r="I67" s="136"/>
      <c r="J67" s="34" t="e">
        <f>ROUND(BS!#REF!/1000,0)</f>
        <v>#REF!</v>
      </c>
      <c r="K67" s="136"/>
      <c r="L67" s="34" t="e">
        <f>ROUND(BS!#REF!/1000,0)</f>
        <v>#REF!</v>
      </c>
    </row>
    <row r="68" spans="1:17">
      <c r="A68" s="64" t="s">
        <v>286</v>
      </c>
      <c r="B68" s="12"/>
      <c r="C68" s="12"/>
      <c r="D68" s="17">
        <v>18</v>
      </c>
      <c r="F68" s="34">
        <f>ROUND(BS!F68/1000,0)</f>
        <v>2849334</v>
      </c>
      <c r="G68" s="136"/>
      <c r="H68" s="34">
        <f>ROUND(BS!H68/1000,0)</f>
        <v>2840212</v>
      </c>
      <c r="I68" s="136"/>
      <c r="J68" s="34">
        <f>ROUND(BS!J68/1000,0)</f>
        <v>2849334</v>
      </c>
      <c r="K68" s="136"/>
      <c r="L68" s="34">
        <f>ROUND(BS!L68/1000,0)</f>
        <v>2840212</v>
      </c>
      <c r="N68" s="142"/>
      <c r="O68" s="142"/>
      <c r="P68" s="142"/>
      <c r="Q68" s="142"/>
    </row>
    <row r="69" spans="1:17">
      <c r="A69" s="64" t="s">
        <v>202</v>
      </c>
      <c r="C69" s="12"/>
      <c r="F69" s="34">
        <f>ROUND(BS!F71/1000,0)</f>
        <v>0</v>
      </c>
      <c r="G69" s="136"/>
      <c r="H69" s="34">
        <f>ROUND(BS!H71/1000,0)</f>
        <v>0</v>
      </c>
      <c r="I69" s="136"/>
      <c r="J69" s="34">
        <f>ROUND(BS!J71/1000,0)</f>
        <v>3076902</v>
      </c>
      <c r="K69" s="136"/>
      <c r="L69" s="34">
        <f>ROUND(BS!L71/1000,0)</f>
        <v>3425628</v>
      </c>
    </row>
    <row r="70" spans="1:17">
      <c r="A70" s="64" t="s">
        <v>331</v>
      </c>
      <c r="C70" s="12"/>
      <c r="F70" s="34"/>
      <c r="G70" s="136"/>
      <c r="H70" s="34"/>
      <c r="I70" s="136"/>
      <c r="J70" s="34"/>
      <c r="K70" s="136"/>
      <c r="L70" s="34"/>
    </row>
    <row r="71" spans="1:17">
      <c r="A71" s="64" t="s">
        <v>277</v>
      </c>
      <c r="C71" s="12"/>
      <c r="D71" s="17">
        <v>17</v>
      </c>
      <c r="F71" s="34">
        <f>ROUND(BS!F72/1000,0)</f>
        <v>0</v>
      </c>
      <c r="G71" s="136"/>
      <c r="H71" s="34">
        <f>ROUND(BS!H72/1000,0)</f>
        <v>0</v>
      </c>
      <c r="I71" s="136"/>
      <c r="J71" s="34">
        <f>ROUND(BS!J72/1000,0)</f>
        <v>0</v>
      </c>
      <c r="K71" s="136"/>
      <c r="L71" s="34">
        <f>ROUND(BS!L72/1000,0)</f>
        <v>0</v>
      </c>
    </row>
    <row r="72" spans="1:17">
      <c r="A72" s="64" t="s">
        <v>276</v>
      </c>
      <c r="B72" s="12"/>
      <c r="C72" s="12"/>
      <c r="F72" s="34"/>
      <c r="G72" s="136"/>
      <c r="H72" s="34"/>
      <c r="I72" s="136"/>
      <c r="J72" s="34"/>
      <c r="K72" s="136"/>
      <c r="L72" s="34"/>
    </row>
    <row r="73" spans="1:17">
      <c r="A73" s="64" t="s">
        <v>277</v>
      </c>
      <c r="C73" s="12"/>
      <c r="D73" s="17">
        <v>19</v>
      </c>
      <c r="F73" s="34" t="e">
        <f>ROUND(BS!#REF!/1000,0)</f>
        <v>#REF!</v>
      </c>
      <c r="G73" s="136"/>
      <c r="H73" s="34" t="e">
        <f>ROUND(BS!#REF!/1000,0)</f>
        <v>#REF!</v>
      </c>
      <c r="I73" s="136"/>
      <c r="J73" s="34" t="e">
        <f>ROUND(BS!#REF!/1000,0)</f>
        <v>#REF!</v>
      </c>
      <c r="K73" s="136"/>
      <c r="L73" s="34" t="e">
        <f>ROUND(BS!#REF!/1000,0)</f>
        <v>#REF!</v>
      </c>
    </row>
    <row r="74" spans="1:17">
      <c r="A74" s="64" t="s">
        <v>39</v>
      </c>
      <c r="C74" s="12"/>
      <c r="F74" s="34">
        <f>ROUND(BS!F75/1000,0)</f>
        <v>103105</v>
      </c>
      <c r="G74" s="136"/>
      <c r="H74" s="34">
        <f>ROUND(BS!H75/1000,0)</f>
        <v>101346</v>
      </c>
      <c r="I74" s="136"/>
      <c r="J74" s="34">
        <f>ROUND(BS!J75/1000,0)</f>
        <v>13214</v>
      </c>
      <c r="K74" s="136"/>
      <c r="L74" s="34">
        <f>ROUND(BS!L75/1000,0)</f>
        <v>12952</v>
      </c>
    </row>
    <row r="75" spans="1:17">
      <c r="A75" s="64" t="s">
        <v>40</v>
      </c>
      <c r="B75" s="12"/>
      <c r="C75" s="12"/>
      <c r="D75" s="17">
        <v>20</v>
      </c>
      <c r="F75" s="37">
        <f>ROUND(BS!F76/1000,0)</f>
        <v>6150</v>
      </c>
      <c r="G75" s="135"/>
      <c r="H75" s="37">
        <f>ROUND(BS!H76/1000,0)</f>
        <v>6150</v>
      </c>
      <c r="I75" s="135"/>
      <c r="J75" s="37">
        <f>ROUND(BS!J76/1000,0)</f>
        <v>11740</v>
      </c>
      <c r="K75" s="135"/>
      <c r="L75" s="37">
        <f>ROUND(BS!L76/1000,0)</f>
        <v>11740</v>
      </c>
    </row>
    <row r="76" spans="1:17">
      <c r="A76" s="64" t="s">
        <v>297</v>
      </c>
      <c r="B76" s="12"/>
      <c r="C76" s="12"/>
      <c r="F76" s="37"/>
      <c r="G76" s="135"/>
      <c r="H76" s="37"/>
      <c r="I76" s="135"/>
      <c r="J76" s="37"/>
      <c r="K76" s="135"/>
      <c r="L76" s="37"/>
    </row>
    <row r="77" spans="1:17">
      <c r="B77" s="12"/>
      <c r="C77" s="12" t="s">
        <v>296</v>
      </c>
      <c r="D77" s="17">
        <v>9</v>
      </c>
      <c r="F77" s="36">
        <f>ROUND(BS!F77/1000,0)+1</f>
        <v>73499</v>
      </c>
      <c r="G77" s="135"/>
      <c r="H77" s="36">
        <f>ROUND(BS!H77/1000,0)</f>
        <v>42977</v>
      </c>
      <c r="I77" s="135"/>
      <c r="J77" s="36">
        <f>ROUND(BS!J77/1000,0)</f>
        <v>0</v>
      </c>
      <c r="K77" s="135"/>
      <c r="L77" s="36" t="e">
        <f>ROUND(BS!L77/1000,0)</f>
        <v>#VALUE!</v>
      </c>
    </row>
    <row r="78" spans="1:17" ht="8.1" customHeight="1">
      <c r="C78" s="12"/>
      <c r="F78" s="37"/>
      <c r="G78" s="135"/>
      <c r="H78" s="37"/>
      <c r="I78" s="135"/>
      <c r="J78" s="37"/>
      <c r="K78" s="135"/>
      <c r="L78" s="37"/>
    </row>
    <row r="79" spans="1:17" ht="18.75" customHeight="1">
      <c r="A79" s="65" t="s">
        <v>209</v>
      </c>
      <c r="B79" s="12"/>
      <c r="C79" s="12"/>
      <c r="F79" s="36" t="e">
        <f>SUM(F67:F77)</f>
        <v>#REF!</v>
      </c>
      <c r="G79" s="136"/>
      <c r="H79" s="36" t="e">
        <f>SUM(H67:H77)</f>
        <v>#REF!</v>
      </c>
      <c r="I79" s="136"/>
      <c r="J79" s="36" t="e">
        <f>SUM(J67:J77)</f>
        <v>#REF!</v>
      </c>
      <c r="K79" s="136"/>
      <c r="L79" s="36" t="e">
        <f>SUM(L67:L77)</f>
        <v>#REF!</v>
      </c>
    </row>
    <row r="80" spans="1:17" ht="15.75" customHeight="1">
      <c r="G80" s="138"/>
      <c r="H80" s="34"/>
      <c r="I80" s="138"/>
      <c r="K80" s="138"/>
    </row>
    <row r="81" spans="1:12" ht="15.75" customHeight="1">
      <c r="A81" s="463" t="s">
        <v>320</v>
      </c>
      <c r="B81" s="463"/>
      <c r="C81" s="463"/>
      <c r="D81" s="12"/>
      <c r="F81" s="34"/>
      <c r="G81" s="135"/>
      <c r="H81" s="37"/>
      <c r="I81" s="135"/>
      <c r="J81" s="34"/>
      <c r="K81" s="135"/>
      <c r="L81" s="37"/>
    </row>
    <row r="82" spans="1:12" ht="15.75" customHeight="1">
      <c r="A82" s="158"/>
      <c r="B82" s="158"/>
      <c r="C82" s="158"/>
      <c r="D82" s="12"/>
      <c r="F82" s="34"/>
      <c r="G82" s="135"/>
      <c r="H82" s="37"/>
      <c r="I82" s="135"/>
      <c r="J82" s="34"/>
      <c r="K82" s="135"/>
      <c r="L82" s="37"/>
    </row>
    <row r="83" spans="1:12">
      <c r="A83" s="64" t="s">
        <v>278</v>
      </c>
      <c r="C83" s="12"/>
      <c r="D83" s="17">
        <v>32</v>
      </c>
      <c r="F83" s="34">
        <f>ROUND(BS!F82/1000,0)</f>
        <v>0</v>
      </c>
      <c r="G83" s="136"/>
      <c r="H83" s="34">
        <f>ROUND(BS!H82/1000,0)</f>
        <v>0</v>
      </c>
      <c r="I83" s="136"/>
      <c r="J83" s="34">
        <f>ROUND(BS!J82/1000,0)</f>
        <v>0</v>
      </c>
      <c r="K83" s="136"/>
      <c r="L83" s="34">
        <f>ROUND(BS!L82/1000,0)</f>
        <v>0</v>
      </c>
    </row>
    <row r="84" spans="1:12">
      <c r="A84" s="64" t="s">
        <v>378</v>
      </c>
      <c r="C84" s="12"/>
      <c r="D84" s="17">
        <v>17</v>
      </c>
      <c r="F84" s="34">
        <f>ROUND(BS!F83/1000,0)</f>
        <v>0</v>
      </c>
      <c r="G84" s="136"/>
      <c r="H84" s="34">
        <f>ROUND(BS!H83/1000,0)</f>
        <v>0</v>
      </c>
      <c r="I84" s="136"/>
      <c r="J84" s="34">
        <f>ROUND(BS!J83/1000,0)</f>
        <v>0</v>
      </c>
      <c r="K84" s="136"/>
      <c r="L84" s="34">
        <f>ROUND(BS!L83/1000,0)</f>
        <v>0</v>
      </c>
    </row>
    <row r="85" spans="1:12">
      <c r="A85" s="64" t="s">
        <v>321</v>
      </c>
      <c r="C85" s="12"/>
      <c r="D85" s="17">
        <v>19</v>
      </c>
      <c r="F85" s="34" t="e">
        <f>ROUND(BS!#REF!/1000,0)</f>
        <v>#REF!</v>
      </c>
      <c r="G85" s="136"/>
      <c r="H85" s="34" t="e">
        <f>ROUND(BS!#REF!/1000,0)</f>
        <v>#REF!</v>
      </c>
      <c r="I85" s="136"/>
      <c r="J85" s="34" t="e">
        <f>ROUND(BS!#REF!/1000,0)</f>
        <v>#REF!</v>
      </c>
      <c r="K85" s="136"/>
      <c r="L85" s="34" t="e">
        <f>ROUND(BS!#REF!/1000,0)</f>
        <v>#REF!</v>
      </c>
    </row>
    <row r="86" spans="1:12">
      <c r="A86" s="64" t="s">
        <v>131</v>
      </c>
      <c r="C86" s="12"/>
      <c r="D86" s="67">
        <v>28</v>
      </c>
      <c r="F86" s="34">
        <f>ROUND(BS!F84/1000,0)</f>
        <v>0</v>
      </c>
      <c r="G86" s="136"/>
      <c r="H86" s="34">
        <f>ROUND(BS!H84/1000,0)</f>
        <v>0</v>
      </c>
      <c r="I86" s="136"/>
      <c r="J86" s="34">
        <f>ROUND(BS!J84/1000,0)</f>
        <v>1057501</v>
      </c>
      <c r="K86" s="136"/>
      <c r="L86" s="34">
        <f>ROUND(BS!L84/1000,0)</f>
        <v>1086597</v>
      </c>
    </row>
    <row r="87" spans="1:12">
      <c r="A87" s="64" t="s">
        <v>45</v>
      </c>
      <c r="C87" s="12"/>
      <c r="D87" s="17">
        <v>21</v>
      </c>
      <c r="F87" s="34">
        <f>ROUND(BS!F85/1000,0)</f>
        <v>5946549</v>
      </c>
      <c r="G87" s="136"/>
      <c r="H87" s="34">
        <f>ROUND(BS!H85/1000,0)</f>
        <v>7929904</v>
      </c>
      <c r="I87" s="136"/>
      <c r="J87" s="34">
        <f>ROUND(BS!J85/1000,0)</f>
        <v>0</v>
      </c>
      <c r="K87" s="136"/>
      <c r="L87" s="34">
        <f>ROUND(BS!L85/1000,0)</f>
        <v>0</v>
      </c>
    </row>
    <row r="88" spans="1:12">
      <c r="A88" s="64" t="s">
        <v>287</v>
      </c>
      <c r="C88" s="12"/>
      <c r="D88" s="17" t="s">
        <v>332</v>
      </c>
      <c r="F88" s="34">
        <f>ROUND(BS!F86/1000,0)</f>
        <v>10107814</v>
      </c>
      <c r="G88" s="136"/>
      <c r="H88" s="34">
        <f>ROUND(BS!H86/1000,0)</f>
        <v>10106522</v>
      </c>
      <c r="I88" s="136"/>
      <c r="J88" s="34">
        <f>ROUND(BS!J86/1000,0)</f>
        <v>10107814</v>
      </c>
      <c r="K88" s="136"/>
      <c r="L88" s="34">
        <f>ROUND(BS!L86/1000,0)</f>
        <v>10106522</v>
      </c>
    </row>
    <row r="89" spans="1:12">
      <c r="A89" s="64" t="s">
        <v>289</v>
      </c>
      <c r="B89" s="12"/>
      <c r="C89" s="12"/>
      <c r="D89" s="17" t="s">
        <v>290</v>
      </c>
      <c r="F89" s="34" t="e">
        <f>ROUND(BS!#REF!/1000,0)</f>
        <v>#REF!</v>
      </c>
      <c r="G89" s="136"/>
      <c r="H89" s="34" t="e">
        <f>ROUND(BS!#REF!/1000,0)</f>
        <v>#REF!</v>
      </c>
      <c r="I89" s="136"/>
      <c r="J89" s="34" t="e">
        <f>ROUND(BS!#REF!/1000,0)</f>
        <v>#REF!</v>
      </c>
      <c r="K89" s="136"/>
      <c r="L89" s="34" t="e">
        <f>ROUND(BS!#REF!/1000,0)</f>
        <v>#REF!</v>
      </c>
    </row>
    <row r="90" spans="1:12">
      <c r="A90" s="64" t="s">
        <v>46</v>
      </c>
      <c r="B90" s="12"/>
      <c r="C90" s="12"/>
      <c r="D90" s="17">
        <v>24</v>
      </c>
      <c r="F90" s="36" t="e">
        <f>ROUND(BS!#REF!/1000,0)</f>
        <v>#REF!</v>
      </c>
      <c r="G90" s="135"/>
      <c r="H90" s="36" t="e">
        <f>ROUND(BS!#REF!/1000,0)</f>
        <v>#REF!</v>
      </c>
      <c r="I90" s="135"/>
      <c r="J90" s="36" t="e">
        <f>ROUND(BS!#REF!/1000,0)</f>
        <v>#REF!</v>
      </c>
      <c r="K90" s="135"/>
      <c r="L90" s="36" t="e">
        <f>ROUND(BS!#REF!/1000,0)</f>
        <v>#REF!</v>
      </c>
    </row>
    <row r="91" spans="1:12" ht="8.25" customHeight="1">
      <c r="C91" s="12"/>
      <c r="F91" s="37"/>
      <c r="G91" s="135"/>
      <c r="H91" s="37"/>
      <c r="I91" s="135"/>
      <c r="J91" s="37"/>
      <c r="K91" s="135"/>
      <c r="L91" s="37"/>
    </row>
    <row r="92" spans="1:12">
      <c r="A92" s="65" t="s">
        <v>210</v>
      </c>
      <c r="B92" s="12"/>
      <c r="C92" s="12"/>
      <c r="F92" s="36" t="e">
        <f t="shared" ref="F92:K92" si="0">SUM(F83:F90)</f>
        <v>#REF!</v>
      </c>
      <c r="G92" s="137">
        <f t="shared" si="0"/>
        <v>0</v>
      </c>
      <c r="H92" s="36" t="e">
        <f>SUM(H83:H90)</f>
        <v>#REF!</v>
      </c>
      <c r="I92" s="137">
        <f t="shared" si="0"/>
        <v>0</v>
      </c>
      <c r="J92" s="36" t="e">
        <f>SUM(J83:J90)</f>
        <v>#REF!</v>
      </c>
      <c r="K92" s="137">
        <f t="shared" si="0"/>
        <v>0</v>
      </c>
      <c r="L92" s="36" t="e">
        <f t="shared" ref="L92" si="1">SUM(L83:L90)</f>
        <v>#REF!</v>
      </c>
    </row>
    <row r="93" spans="1:12" ht="12" customHeight="1">
      <c r="C93" s="12"/>
      <c r="F93" s="37"/>
      <c r="G93" s="135"/>
      <c r="H93" s="37"/>
      <c r="I93" s="135"/>
      <c r="J93" s="37"/>
      <c r="K93" s="135"/>
      <c r="L93" s="37"/>
    </row>
    <row r="94" spans="1:12">
      <c r="A94" s="65" t="s">
        <v>211</v>
      </c>
      <c r="B94" s="12"/>
      <c r="C94" s="12"/>
      <c r="F94" s="36" t="e">
        <f>F92+F79</f>
        <v>#REF!</v>
      </c>
      <c r="G94" s="136"/>
      <c r="H94" s="36" t="e">
        <f>H92+H79</f>
        <v>#REF!</v>
      </c>
      <c r="I94" s="136"/>
      <c r="J94" s="36" t="e">
        <f>J92+J79</f>
        <v>#REF!</v>
      </c>
      <c r="K94" s="136"/>
      <c r="L94" s="36" t="e">
        <f>L92+L79</f>
        <v>#REF!</v>
      </c>
    </row>
    <row r="95" spans="1:12" ht="15.75" customHeight="1">
      <c r="F95" s="185"/>
      <c r="G95" s="160"/>
      <c r="H95" s="185"/>
      <c r="I95" s="160"/>
      <c r="J95" s="185"/>
      <c r="K95" s="160"/>
      <c r="L95" s="185"/>
    </row>
    <row r="96" spans="1:12" ht="15.75" customHeight="1">
      <c r="H96" s="34"/>
    </row>
    <row r="97" spans="1:12" ht="15.75" customHeight="1">
      <c r="H97" s="34"/>
    </row>
    <row r="98" spans="1:12" ht="15.75" customHeight="1">
      <c r="H98" s="34"/>
    </row>
    <row r="99" spans="1:12" ht="15.75" customHeight="1">
      <c r="H99" s="34"/>
    </row>
    <row r="100" spans="1:12" ht="15.75" customHeight="1">
      <c r="H100" s="34"/>
    </row>
    <row r="101" spans="1:12" ht="15.75" customHeight="1">
      <c r="H101" s="34"/>
    </row>
    <row r="102" spans="1:12" ht="15.75" customHeight="1">
      <c r="H102" s="34"/>
    </row>
    <row r="103" spans="1:12">
      <c r="H103" s="34"/>
    </row>
    <row r="104" spans="1:12" ht="12.75" customHeight="1">
      <c r="H104" s="34"/>
    </row>
    <row r="105" spans="1:12">
      <c r="A105" s="51" t="str">
        <f>A52</f>
        <v>หมายเหตุประกอบข้อมูลทางการเงินในหน้า 13 ถึง 51 เป็นส่วนหนึ่งของข้อมูลทางการเงินระหว่างกาลนี้</v>
      </c>
      <c r="B105" s="66"/>
      <c r="C105" s="66"/>
      <c r="D105" s="52"/>
      <c r="E105" s="51"/>
      <c r="F105" s="53"/>
      <c r="G105" s="53"/>
      <c r="H105" s="36"/>
      <c r="I105" s="53"/>
      <c r="J105" s="46"/>
      <c r="K105" s="53"/>
      <c r="L105" s="53"/>
    </row>
    <row r="106" spans="1:12">
      <c r="A106" s="154" t="s">
        <v>0</v>
      </c>
      <c r="B106" s="154"/>
      <c r="C106" s="154"/>
      <c r="D106" s="154"/>
      <c r="E106" s="154"/>
      <c r="F106" s="155"/>
      <c r="G106" s="155"/>
      <c r="H106" s="155"/>
      <c r="I106" s="155"/>
      <c r="J106" s="155"/>
      <c r="K106" s="155"/>
      <c r="L106" s="155"/>
    </row>
    <row r="107" spans="1:12">
      <c r="A107" s="159" t="s">
        <v>302</v>
      </c>
      <c r="B107" s="154"/>
      <c r="C107" s="154"/>
      <c r="D107" s="154"/>
      <c r="E107" s="154"/>
      <c r="F107" s="155"/>
      <c r="G107" s="155"/>
      <c r="H107" s="155"/>
      <c r="I107" s="155"/>
      <c r="J107" s="155"/>
      <c r="K107" s="155"/>
      <c r="L107" s="155"/>
    </row>
    <row r="108" spans="1:12">
      <c r="A108" s="156" t="s">
        <v>258</v>
      </c>
      <c r="B108" s="156"/>
      <c r="C108" s="156"/>
      <c r="D108" s="156"/>
      <c r="E108" s="156"/>
      <c r="F108" s="157"/>
      <c r="G108" s="157"/>
      <c r="H108" s="157"/>
      <c r="I108" s="157"/>
      <c r="J108" s="157"/>
      <c r="K108" s="157"/>
      <c r="L108" s="157"/>
    </row>
    <row r="109" spans="1:12">
      <c r="A109" s="154"/>
      <c r="B109" s="154"/>
      <c r="C109" s="154"/>
      <c r="D109" s="154"/>
      <c r="E109" s="154"/>
      <c r="F109" s="155"/>
      <c r="G109" s="155"/>
      <c r="H109" s="155"/>
      <c r="I109" s="155"/>
      <c r="J109" s="155"/>
      <c r="K109" s="155"/>
      <c r="L109" s="155"/>
    </row>
    <row r="110" spans="1:12">
      <c r="A110" s="154"/>
      <c r="B110" s="154"/>
      <c r="C110" s="154"/>
      <c r="D110" s="1"/>
      <c r="E110" s="1"/>
      <c r="F110" s="449" t="s">
        <v>173</v>
      </c>
      <c r="G110" s="449"/>
      <c r="H110" s="449"/>
      <c r="I110" s="2"/>
      <c r="J110" s="449" t="s">
        <v>174</v>
      </c>
      <c r="K110" s="449"/>
      <c r="L110" s="449"/>
    </row>
    <row r="111" spans="1:12">
      <c r="A111" s="154"/>
      <c r="B111" s="154"/>
      <c r="C111" s="154"/>
      <c r="D111" s="1"/>
      <c r="E111" s="1"/>
      <c r="F111" s="3" t="s">
        <v>204</v>
      </c>
      <c r="G111" s="2"/>
      <c r="H111" s="3" t="s">
        <v>129</v>
      </c>
      <c r="I111" s="2"/>
      <c r="J111" s="3" t="s">
        <v>204</v>
      </c>
      <c r="K111" s="2"/>
      <c r="L111" s="3" t="s">
        <v>129</v>
      </c>
    </row>
    <row r="112" spans="1:12">
      <c r="A112" s="154"/>
      <c r="B112" s="154"/>
      <c r="C112" s="154"/>
      <c r="D112" s="1"/>
      <c r="E112" s="1"/>
      <c r="F112" s="3" t="s">
        <v>205</v>
      </c>
      <c r="G112" s="2"/>
      <c r="H112" s="3" t="s">
        <v>206</v>
      </c>
      <c r="I112" s="2"/>
      <c r="J112" s="3" t="s">
        <v>205</v>
      </c>
      <c r="K112" s="2"/>
      <c r="L112" s="3" t="s">
        <v>206</v>
      </c>
    </row>
    <row r="113" spans="1:12">
      <c r="A113" s="154"/>
      <c r="B113" s="154"/>
      <c r="C113" s="154"/>
      <c r="D113" s="1"/>
      <c r="E113" s="1"/>
      <c r="F113" s="4" t="s">
        <v>183</v>
      </c>
      <c r="G113" s="3"/>
      <c r="H113" s="4" t="s">
        <v>175</v>
      </c>
      <c r="I113" s="3"/>
      <c r="J113" s="4" t="s">
        <v>183</v>
      </c>
      <c r="K113" s="3"/>
      <c r="L113" s="4" t="s">
        <v>175</v>
      </c>
    </row>
    <row r="114" spans="1:12">
      <c r="A114" s="154"/>
      <c r="B114" s="154"/>
      <c r="C114" s="154"/>
      <c r="D114" s="166"/>
      <c r="E114" s="6"/>
      <c r="F114" s="7" t="s">
        <v>172</v>
      </c>
      <c r="G114" s="3"/>
      <c r="H114" s="7" t="s">
        <v>172</v>
      </c>
      <c r="I114" s="3"/>
      <c r="J114" s="7" t="s">
        <v>172</v>
      </c>
      <c r="K114" s="3"/>
      <c r="L114" s="7" t="s">
        <v>172</v>
      </c>
    </row>
    <row r="115" spans="1:12" ht="8.1" customHeight="1">
      <c r="A115" s="154"/>
      <c r="B115" s="154"/>
      <c r="C115" s="154"/>
      <c r="D115" s="8"/>
      <c r="E115" s="6"/>
      <c r="F115" s="3"/>
      <c r="G115" s="3"/>
      <c r="H115" s="3"/>
      <c r="I115" s="3"/>
      <c r="J115" s="3"/>
      <c r="K115" s="3"/>
      <c r="L115" s="3"/>
    </row>
    <row r="116" spans="1:12">
      <c r="A116" s="463" t="s">
        <v>214</v>
      </c>
      <c r="B116" s="463"/>
      <c r="C116" s="463"/>
      <c r="D116" s="12"/>
      <c r="F116" s="29"/>
      <c r="G116" s="63"/>
      <c r="H116" s="63"/>
      <c r="I116" s="28"/>
      <c r="J116" s="29"/>
      <c r="K116" s="28"/>
      <c r="L116" s="63"/>
    </row>
    <row r="117" spans="1:12" ht="8.1" customHeight="1">
      <c r="A117" s="158"/>
      <c r="B117" s="158"/>
      <c r="C117" s="158"/>
      <c r="D117" s="12"/>
      <c r="F117" s="29"/>
      <c r="G117" s="63"/>
      <c r="H117" s="63"/>
      <c r="I117" s="28"/>
      <c r="J117" s="29"/>
      <c r="K117" s="28"/>
      <c r="L117" s="63"/>
    </row>
    <row r="118" spans="1:12">
      <c r="A118" s="65" t="s">
        <v>50</v>
      </c>
      <c r="F118" s="34"/>
      <c r="H118" s="34"/>
    </row>
    <row r="119" spans="1:12">
      <c r="B119" s="64" t="s">
        <v>192</v>
      </c>
      <c r="F119" s="34"/>
      <c r="H119" s="34"/>
      <c r="J119" s="34"/>
    </row>
    <row r="120" spans="1:12">
      <c r="C120" s="64" t="s">
        <v>51</v>
      </c>
      <c r="F120" s="34"/>
      <c r="H120" s="34"/>
      <c r="J120" s="34"/>
    </row>
    <row r="121" spans="1:12">
      <c r="C121" s="64" t="s">
        <v>241</v>
      </c>
      <c r="F121" s="181"/>
      <c r="G121" s="12"/>
      <c r="H121" s="181"/>
      <c r="I121" s="12"/>
      <c r="J121" s="181"/>
      <c r="K121" s="12"/>
      <c r="L121" s="181"/>
    </row>
    <row r="122" spans="1:12" ht="18.75" thickBot="1">
      <c r="C122" s="64" t="s">
        <v>271</v>
      </c>
      <c r="F122" s="56">
        <f>ROUND(BS!F122/1000,0)</f>
        <v>0</v>
      </c>
      <c r="G122" s="136"/>
      <c r="H122" s="56">
        <f>ROUND(BS!H122/1000,0)</f>
        <v>0</v>
      </c>
      <c r="I122" s="136"/>
      <c r="J122" s="56">
        <f>ROUND(BS!J122/1000,0)</f>
        <v>0</v>
      </c>
      <c r="K122" s="136"/>
      <c r="L122" s="56">
        <f>ROUND(BS!L122/1000,0)</f>
        <v>0</v>
      </c>
    </row>
    <row r="123" spans="1:12" ht="6" customHeight="1" thickTop="1">
      <c r="F123" s="37"/>
      <c r="G123" s="136"/>
      <c r="H123" s="37"/>
      <c r="I123" s="136"/>
      <c r="J123" s="37"/>
      <c r="K123" s="136"/>
      <c r="L123" s="37"/>
    </row>
    <row r="124" spans="1:12">
      <c r="C124" s="64" t="s">
        <v>52</v>
      </c>
      <c r="F124" s="34"/>
      <c r="G124" s="136"/>
      <c r="H124" s="34"/>
      <c r="I124" s="136"/>
      <c r="J124" s="34"/>
      <c r="K124" s="136"/>
      <c r="L124" s="34"/>
    </row>
    <row r="125" spans="1:12">
      <c r="C125" s="64" t="s">
        <v>242</v>
      </c>
      <c r="F125" s="186"/>
      <c r="G125" s="142"/>
      <c r="H125" s="186"/>
      <c r="I125" s="142"/>
      <c r="J125" s="186"/>
      <c r="K125" s="142"/>
      <c r="L125" s="186"/>
    </row>
    <row r="126" spans="1:12">
      <c r="C126" s="64" t="s">
        <v>271</v>
      </c>
      <c r="F126" s="34" t="e">
        <f>ROUND(BS!#REF!/1000,0)</f>
        <v>#REF!</v>
      </c>
      <c r="G126" s="136"/>
      <c r="H126" s="34" t="e">
        <f>ROUND(BS!#REF!/1000,0)</f>
        <v>#REF!</v>
      </c>
      <c r="I126" s="136"/>
      <c r="J126" s="34" t="e">
        <f>ROUND(BS!#REF!/1000,0)</f>
        <v>#REF!</v>
      </c>
      <c r="K126" s="136"/>
      <c r="L126" s="34" t="e">
        <f>ROUND(BS!#REF!/1000,0)</f>
        <v>#REF!</v>
      </c>
    </row>
    <row r="127" spans="1:12">
      <c r="B127" s="64" t="s">
        <v>322</v>
      </c>
      <c r="F127" s="34">
        <f>ROUND(BS!F126/1000,0)</f>
        <v>0</v>
      </c>
      <c r="G127" s="136"/>
      <c r="H127" s="34">
        <f>ROUND(BS!H126/1000,0)</f>
        <v>0</v>
      </c>
      <c r="I127" s="136"/>
      <c r="J127" s="34">
        <f>ROUND(BS!J126/1000,0)</f>
        <v>0</v>
      </c>
      <c r="K127" s="136"/>
      <c r="L127" s="34">
        <f>ROUND(BS!L126/1000,0)</f>
        <v>0</v>
      </c>
    </row>
    <row r="128" spans="1:12">
      <c r="B128" s="64" t="s">
        <v>53</v>
      </c>
      <c r="F128" s="34"/>
      <c r="G128" s="136"/>
      <c r="H128" s="34"/>
      <c r="I128" s="136"/>
      <c r="J128" s="34"/>
      <c r="K128" s="136"/>
      <c r="L128" s="34"/>
    </row>
    <row r="129" spans="1:12">
      <c r="C129" s="64" t="s">
        <v>54</v>
      </c>
      <c r="F129" s="34">
        <f>ROUND(BS!F128/1000,0)</f>
        <v>3882074</v>
      </c>
      <c r="G129" s="136"/>
      <c r="H129" s="34">
        <f>ROUND(BS!H128/1000,0)</f>
        <v>3882074</v>
      </c>
      <c r="I129" s="136"/>
      <c r="J129" s="34">
        <f>ROUND(BS!J128/1000,0)</f>
        <v>3882074</v>
      </c>
      <c r="K129" s="136"/>
      <c r="L129" s="34">
        <f>ROUND(BS!L128/1000,0)</f>
        <v>3882074</v>
      </c>
    </row>
    <row r="130" spans="1:12">
      <c r="C130" s="64" t="s">
        <v>55</v>
      </c>
      <c r="F130" s="34">
        <f>ROUND(BS!F129/1000,0)</f>
        <v>438705</v>
      </c>
      <c r="G130" s="136"/>
      <c r="H130" s="34">
        <f>ROUND(BS!H129/1000,0)</f>
        <v>438705</v>
      </c>
      <c r="I130" s="136"/>
      <c r="J130" s="34">
        <f>ROUND(BS!J129/1000,0)</f>
        <v>438705</v>
      </c>
      <c r="K130" s="136"/>
      <c r="L130" s="34">
        <f>ROUND(BS!L129/1000,0)</f>
        <v>438705</v>
      </c>
    </row>
    <row r="131" spans="1:12">
      <c r="B131" s="64" t="s">
        <v>56</v>
      </c>
      <c r="F131" s="36">
        <f>ROUND(BS!F130/1000,0)</f>
        <v>0</v>
      </c>
      <c r="G131" s="135">
        <v>0</v>
      </c>
      <c r="H131" s="36">
        <f>ROUND(BS!H130/1000,0)</f>
        <v>0</v>
      </c>
      <c r="I131" s="135">
        <v>0</v>
      </c>
      <c r="J131" s="36">
        <f>ROUND(BS!J130/1000,0)</f>
        <v>0</v>
      </c>
      <c r="K131" s="135">
        <v>0</v>
      </c>
      <c r="L131" s="36">
        <f>ROUND(BS!L130/1000,0)</f>
        <v>0</v>
      </c>
    </row>
    <row r="132" spans="1:12" ht="8.1" customHeight="1">
      <c r="F132" s="37"/>
      <c r="G132" s="135"/>
      <c r="H132" s="37"/>
      <c r="I132" s="135"/>
      <c r="J132" s="37"/>
      <c r="K132" s="135"/>
      <c r="L132" s="37"/>
    </row>
    <row r="133" spans="1:12">
      <c r="A133" s="65" t="s">
        <v>212</v>
      </c>
      <c r="C133" s="12"/>
      <c r="F133" s="34" t="e">
        <f>SUM(F126:F131)</f>
        <v>#REF!</v>
      </c>
      <c r="G133" s="136"/>
      <c r="H133" s="34" t="e">
        <f>SUM(H126:H131)</f>
        <v>#REF!</v>
      </c>
      <c r="I133" s="136"/>
      <c r="J133" s="34" t="e">
        <f>SUM(J126:J131)</f>
        <v>#REF!</v>
      </c>
      <c r="K133" s="136"/>
      <c r="L133" s="34" t="e">
        <f>SUM(L126:L131)</f>
        <v>#REF!</v>
      </c>
    </row>
    <row r="134" spans="1:12">
      <c r="A134" s="64" t="s">
        <v>57</v>
      </c>
      <c r="B134" s="12"/>
      <c r="F134" s="36">
        <f>ROUND(BS!F133/1000,0)</f>
        <v>-40652</v>
      </c>
      <c r="G134" s="136"/>
      <c r="H134" s="36">
        <f>ROUND(BS!H133/1000,0)</f>
        <v>-27740</v>
      </c>
      <c r="I134" s="136"/>
      <c r="J134" s="36">
        <f>ROUND(BS!J133/1000,0)</f>
        <v>153</v>
      </c>
      <c r="K134" s="136"/>
      <c r="L134" s="36">
        <f>ROUND(BS!L133/1000,0)</f>
        <v>17253</v>
      </c>
    </row>
    <row r="135" spans="1:12" ht="8.1" customHeight="1">
      <c r="F135" s="37"/>
      <c r="G135" s="136"/>
      <c r="H135" s="37"/>
      <c r="I135" s="136"/>
      <c r="J135" s="37"/>
      <c r="K135" s="136"/>
      <c r="L135" s="37"/>
    </row>
    <row r="136" spans="1:12">
      <c r="A136" s="65" t="s">
        <v>126</v>
      </c>
      <c r="C136" s="12"/>
      <c r="F136" s="36" t="e">
        <f>SUM(F133:F134)</f>
        <v>#REF!</v>
      </c>
      <c r="G136" s="135"/>
      <c r="H136" s="36" t="e">
        <f>SUM(H133:H134)</f>
        <v>#REF!</v>
      </c>
      <c r="I136" s="135"/>
      <c r="J136" s="36" t="e">
        <f>SUM(J133:J134)</f>
        <v>#REF!</v>
      </c>
      <c r="K136" s="135"/>
      <c r="L136" s="36" t="e">
        <f>SUM(L133:L134)</f>
        <v>#REF!</v>
      </c>
    </row>
    <row r="137" spans="1:12" ht="8.1" customHeight="1">
      <c r="A137" s="65"/>
      <c r="F137" s="37"/>
      <c r="G137" s="135"/>
      <c r="H137" s="37"/>
      <c r="I137" s="135"/>
      <c r="J137" s="37"/>
      <c r="K137" s="135"/>
      <c r="L137" s="37"/>
    </row>
    <row r="138" spans="1:12" ht="18.75" thickBot="1">
      <c r="A138" s="65" t="s">
        <v>58</v>
      </c>
      <c r="F138" s="56" t="e">
        <f>F136+F94</f>
        <v>#REF!</v>
      </c>
      <c r="G138" s="136"/>
      <c r="H138" s="56" t="e">
        <f>H136+H94</f>
        <v>#REF!</v>
      </c>
      <c r="I138" s="136"/>
      <c r="J138" s="56" t="e">
        <f>J136+J94</f>
        <v>#REF!</v>
      </c>
      <c r="K138" s="136"/>
      <c r="L138" s="56" t="e">
        <f>L136+L94</f>
        <v>#REF!</v>
      </c>
    </row>
    <row r="139" spans="1:12" ht="18.75" thickTop="1">
      <c r="F139" s="34"/>
      <c r="G139" s="18"/>
      <c r="H139" s="34"/>
      <c r="I139" s="18"/>
      <c r="J139" s="34"/>
      <c r="L139" s="18"/>
    </row>
    <row r="140" spans="1:12">
      <c r="G140" s="18"/>
      <c r="H140" s="18"/>
      <c r="I140" s="18"/>
      <c r="K140" s="18"/>
      <c r="L140" s="18"/>
    </row>
    <row r="141" spans="1:12">
      <c r="G141" s="18"/>
      <c r="H141" s="18"/>
      <c r="I141" s="18"/>
      <c r="K141" s="18"/>
      <c r="L141" s="18"/>
    </row>
    <row r="142" spans="1:12">
      <c r="G142" s="18"/>
      <c r="H142" s="18"/>
      <c r="I142" s="18"/>
      <c r="K142" s="18"/>
      <c r="L142" s="18"/>
    </row>
    <row r="143" spans="1:12">
      <c r="G143" s="18"/>
      <c r="H143" s="18"/>
      <c r="I143" s="18"/>
      <c r="K143" s="18"/>
      <c r="L143" s="18"/>
    </row>
    <row r="144" spans="1:12">
      <c r="G144" s="18"/>
      <c r="H144" s="18"/>
      <c r="I144" s="18"/>
      <c r="K144" s="18"/>
      <c r="L144" s="18"/>
    </row>
    <row r="145" spans="1:12">
      <c r="G145" s="18"/>
      <c r="H145" s="18"/>
      <c r="I145" s="18"/>
      <c r="K145" s="18"/>
      <c r="L145" s="18"/>
    </row>
    <row r="146" spans="1:12">
      <c r="G146" s="18"/>
      <c r="H146" s="18"/>
      <c r="I146" s="18"/>
      <c r="K146" s="18"/>
      <c r="L146" s="18"/>
    </row>
    <row r="147" spans="1:12">
      <c r="G147" s="18"/>
      <c r="H147" s="18"/>
      <c r="I147" s="18"/>
      <c r="K147" s="18"/>
      <c r="L147" s="18"/>
    </row>
    <row r="148" spans="1:12">
      <c r="G148" s="18"/>
      <c r="H148" s="18"/>
      <c r="I148" s="18"/>
      <c r="K148" s="18"/>
      <c r="L148" s="18"/>
    </row>
    <row r="149" spans="1:12">
      <c r="G149" s="18"/>
      <c r="H149" s="18"/>
      <c r="I149" s="18"/>
      <c r="K149" s="18"/>
      <c r="L149" s="18"/>
    </row>
    <row r="150" spans="1:12">
      <c r="G150" s="18"/>
      <c r="H150" s="18"/>
      <c r="I150" s="18"/>
      <c r="K150" s="18"/>
      <c r="L150" s="18"/>
    </row>
    <row r="151" spans="1:12">
      <c r="G151" s="18"/>
      <c r="H151" s="18"/>
      <c r="I151" s="18"/>
      <c r="K151" s="18"/>
      <c r="L151" s="18"/>
    </row>
    <row r="152" spans="1:12">
      <c r="G152" s="18"/>
      <c r="H152" s="18"/>
      <c r="I152" s="18"/>
      <c r="K152" s="18"/>
      <c r="L152" s="18"/>
    </row>
    <row r="153" spans="1:12">
      <c r="G153" s="18"/>
      <c r="H153" s="18"/>
      <c r="I153" s="18"/>
      <c r="K153" s="18"/>
      <c r="L153" s="18"/>
    </row>
    <row r="154" spans="1:12">
      <c r="G154" s="18"/>
      <c r="H154" s="18"/>
      <c r="I154" s="18"/>
      <c r="K154" s="18"/>
      <c r="L154" s="18"/>
    </row>
    <row r="155" spans="1:12">
      <c r="G155" s="18"/>
      <c r="H155" s="18"/>
      <c r="I155" s="18"/>
      <c r="K155" s="18"/>
      <c r="L155" s="18"/>
    </row>
    <row r="157" spans="1:12">
      <c r="A157" s="51" t="str">
        <f>+A105</f>
        <v>หมายเหตุประกอบข้อมูลทางการเงินในหน้า 13 ถึง 51 เป็นส่วนหนึ่งของข้อมูลทางการเงินระหว่างกาลนี้</v>
      </c>
      <c r="B157" s="66"/>
      <c r="C157" s="66"/>
      <c r="D157" s="52"/>
      <c r="E157" s="51"/>
      <c r="F157" s="53"/>
      <c r="G157" s="53"/>
      <c r="H157" s="36"/>
      <c r="I157" s="53"/>
      <c r="J157" s="46"/>
      <c r="K157" s="53"/>
      <c r="L157" s="53"/>
    </row>
  </sheetData>
  <mergeCells count="10">
    <mergeCell ref="A81:C81"/>
    <mergeCell ref="F110:H110"/>
    <mergeCell ref="J110:L110"/>
    <mergeCell ref="A116:C116"/>
    <mergeCell ref="F5:H5"/>
    <mergeCell ref="J5:L5"/>
    <mergeCell ref="A11:C11"/>
    <mergeCell ref="F57:H57"/>
    <mergeCell ref="J57:L57"/>
    <mergeCell ref="A63:C63"/>
  </mergeCells>
  <pageMargins left="0.8" right="0.75" top="0.5" bottom="0.6" header="0.49" footer="0.4"/>
  <pageSetup paperSize="9" scale="90" firstPageNumber="3" fitToHeight="0" orientation="portrait" blackAndWhite="1" useFirstPageNumber="1" horizontalDpi="1200" verticalDpi="1200" r:id="rId1"/>
  <headerFooter>
    <oddFooter>&amp;R&amp;"Angsana New,Regular"&amp;13   &amp;P</oddFooter>
  </headerFooter>
  <rowBreaks count="2" manualBreakCount="2">
    <brk id="52" max="11" man="1"/>
    <brk id="105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N102"/>
  <sheetViews>
    <sheetView zoomScale="130" zoomScaleNormal="130" zoomScaleSheetLayoutView="90" workbookViewId="0">
      <selection activeCell="S31" sqref="S31"/>
    </sheetView>
  </sheetViews>
  <sheetFormatPr defaultColWidth="9.140625" defaultRowHeight="18"/>
  <cols>
    <col min="1" max="2" width="1.7109375" style="12" customWidth="1"/>
    <col min="3" max="3" width="29.42578125" style="12" customWidth="1"/>
    <col min="4" max="4" width="7.140625" style="17" customWidth="1"/>
    <col min="5" max="5" width="0.85546875" style="12" customWidth="1"/>
    <col min="6" max="6" width="12.42578125" style="18" bestFit="1" customWidth="1"/>
    <col min="7" max="7" width="0.85546875" style="19" customWidth="1"/>
    <col min="8" max="8" width="12.42578125" style="19" bestFit="1" customWidth="1"/>
    <col min="9" max="9" width="0.85546875" style="19" customWidth="1"/>
    <col min="10" max="10" width="11.7109375" style="18" customWidth="1"/>
    <col min="11" max="11" width="0.85546875" style="19" customWidth="1"/>
    <col min="12" max="12" width="12.42578125" style="19" bestFit="1" customWidth="1"/>
    <col min="13" max="13" width="9.140625" style="12"/>
    <col min="14" max="14" width="14.5703125" style="13" bestFit="1" customWidth="1"/>
    <col min="15" max="15" width="13.140625" style="12" bestFit="1" customWidth="1"/>
    <col min="16" max="16" width="9.85546875" style="12" bestFit="1" customWidth="1"/>
    <col min="17" max="16384" width="9.140625" style="12"/>
  </cols>
  <sheetData>
    <row r="1" spans="1:14">
      <c r="A1" s="140" t="s">
        <v>0</v>
      </c>
      <c r="B1" s="10"/>
      <c r="C1" s="10"/>
      <c r="D1" s="10"/>
      <c r="E1" s="10"/>
      <c r="F1" s="11"/>
      <c r="G1" s="11"/>
      <c r="H1" s="11"/>
      <c r="I1" s="11"/>
      <c r="J1" s="11"/>
      <c r="K1" s="11"/>
      <c r="L1" s="11"/>
    </row>
    <row r="2" spans="1:14">
      <c r="A2" s="140" t="s">
        <v>323</v>
      </c>
      <c r="B2" s="10"/>
      <c r="C2" s="10"/>
      <c r="D2" s="10"/>
      <c r="E2" s="10"/>
      <c r="F2" s="11"/>
      <c r="G2" s="11"/>
      <c r="H2" s="11"/>
      <c r="I2" s="11"/>
      <c r="J2" s="11"/>
      <c r="K2" s="11"/>
      <c r="L2" s="11"/>
    </row>
    <row r="3" spans="1:14">
      <c r="A3" s="14" t="s">
        <v>176</v>
      </c>
      <c r="B3" s="15"/>
      <c r="C3" s="15"/>
      <c r="D3" s="15"/>
      <c r="E3" s="15"/>
      <c r="F3" s="16"/>
      <c r="G3" s="16"/>
      <c r="H3" s="16"/>
      <c r="I3" s="16"/>
      <c r="J3" s="16"/>
      <c r="K3" s="16"/>
      <c r="L3" s="16"/>
    </row>
    <row r="4" spans="1:14" ht="18.600000000000001" customHeight="1">
      <c r="C4" s="12" t="s">
        <v>59</v>
      </c>
    </row>
    <row r="5" spans="1:14" s="20" customFormat="1">
      <c r="D5" s="21"/>
      <c r="F5" s="462" t="s">
        <v>173</v>
      </c>
      <c r="G5" s="462"/>
      <c r="H5" s="462"/>
      <c r="I5" s="22"/>
      <c r="J5" s="462" t="s">
        <v>174</v>
      </c>
      <c r="K5" s="462"/>
      <c r="L5" s="462"/>
      <c r="N5" s="23"/>
    </row>
    <row r="6" spans="1:14" s="20" customFormat="1">
      <c r="D6" s="21"/>
      <c r="F6" s="24" t="s">
        <v>183</v>
      </c>
      <c r="G6" s="25"/>
      <c r="H6" s="24" t="s">
        <v>175</v>
      </c>
      <c r="I6" s="25"/>
      <c r="J6" s="24" t="s">
        <v>183</v>
      </c>
      <c r="K6" s="25"/>
      <c r="L6" s="24" t="s">
        <v>175</v>
      </c>
      <c r="N6" s="23"/>
    </row>
    <row r="7" spans="1:14">
      <c r="D7" s="26" t="s">
        <v>4</v>
      </c>
      <c r="F7" s="27" t="s">
        <v>172</v>
      </c>
      <c r="G7" s="25"/>
      <c r="H7" s="27" t="s">
        <v>172</v>
      </c>
      <c r="I7" s="25"/>
      <c r="J7" s="27" t="s">
        <v>172</v>
      </c>
      <c r="K7" s="25"/>
      <c r="L7" s="27" t="s">
        <v>172</v>
      </c>
    </row>
    <row r="8" spans="1:14" ht="6" customHeight="1">
      <c r="D8" s="21"/>
      <c r="F8" s="28"/>
      <c r="H8" s="29"/>
      <c r="J8" s="28"/>
      <c r="L8" s="29"/>
    </row>
    <row r="9" spans="1:14" s="30" customFormat="1">
      <c r="A9" s="47" t="s">
        <v>353</v>
      </c>
      <c r="D9" s="31"/>
      <c r="F9" s="32"/>
      <c r="G9" s="33"/>
      <c r="H9" s="34"/>
      <c r="I9" s="34"/>
      <c r="J9" s="32"/>
      <c r="K9" s="34"/>
      <c r="L9" s="34"/>
      <c r="N9" s="13"/>
    </row>
    <row r="10" spans="1:14" s="30" customFormat="1">
      <c r="B10" s="30" t="s">
        <v>60</v>
      </c>
      <c r="D10" s="31"/>
      <c r="F10" s="34">
        <f>ROUND(PL!F11/1000,0)</f>
        <v>132105</v>
      </c>
      <c r="G10" s="136">
        <v>0</v>
      </c>
      <c r="H10" s="34">
        <f>ROUND(PL!H11/1000,0)-1</f>
        <v>361521</v>
      </c>
      <c r="I10" s="136">
        <v>0</v>
      </c>
      <c r="J10" s="34">
        <f>ROUND(PL!J11/1000,0)</f>
        <v>0</v>
      </c>
      <c r="K10" s="136">
        <v>0</v>
      </c>
      <c r="L10" s="34">
        <f>ROUND(PL!L11/1000,0)</f>
        <v>0</v>
      </c>
      <c r="N10" s="13"/>
    </row>
    <row r="11" spans="1:14" s="30" customFormat="1">
      <c r="B11" s="30" t="s">
        <v>324</v>
      </c>
      <c r="D11" s="31"/>
      <c r="F11" s="36">
        <f>ROUND(PL!F13/1000,0)</f>
        <v>327160</v>
      </c>
      <c r="G11" s="136"/>
      <c r="H11" s="36">
        <f>ROUND(PL!H13/1000,0)</f>
        <v>340190</v>
      </c>
      <c r="I11" s="136"/>
      <c r="J11" s="36">
        <f>ROUND(PL!J13/1000,0)</f>
        <v>17499</v>
      </c>
      <c r="K11" s="136"/>
      <c r="L11" s="36">
        <f>ROUND(PL!L13/1000,0)</f>
        <v>16498</v>
      </c>
      <c r="N11" s="13"/>
    </row>
    <row r="12" spans="1:14" s="30" customFormat="1" ht="8.1" customHeight="1">
      <c r="D12" s="31"/>
      <c r="F12" s="37"/>
      <c r="G12" s="135"/>
      <c r="H12" s="37"/>
      <c r="I12" s="135"/>
      <c r="J12" s="37"/>
      <c r="K12" s="135"/>
      <c r="L12" s="37"/>
      <c r="N12" s="13"/>
    </row>
    <row r="13" spans="1:14" s="30" customFormat="1">
      <c r="A13" s="47" t="s">
        <v>354</v>
      </c>
      <c r="D13" s="31"/>
      <c r="F13" s="36">
        <f>SUM(F10:F12)</f>
        <v>459265</v>
      </c>
      <c r="G13" s="135"/>
      <c r="H13" s="36">
        <f>SUM(H10:H12)</f>
        <v>701711</v>
      </c>
      <c r="I13" s="135"/>
      <c r="J13" s="36">
        <f>SUM(J10:J12)</f>
        <v>17499</v>
      </c>
      <c r="K13" s="135"/>
      <c r="L13" s="36">
        <f>SUM(L10:L12)</f>
        <v>16498</v>
      </c>
      <c r="N13" s="13"/>
    </row>
    <row r="14" spans="1:14" s="30" customFormat="1" ht="8.1" customHeight="1">
      <c r="D14" s="31"/>
      <c r="F14" s="169"/>
      <c r="G14" s="189"/>
      <c r="H14" s="169"/>
      <c r="I14" s="135"/>
      <c r="J14" s="169"/>
      <c r="K14" s="135"/>
      <c r="L14" s="169"/>
      <c r="N14" s="13"/>
    </row>
    <row r="15" spans="1:14" s="30" customFormat="1">
      <c r="A15" s="47" t="s">
        <v>61</v>
      </c>
      <c r="D15" s="31"/>
      <c r="F15" s="32"/>
      <c r="G15" s="143"/>
      <c r="H15" s="32"/>
      <c r="I15" s="136"/>
      <c r="J15" s="34"/>
      <c r="K15" s="135"/>
      <c r="L15" s="34"/>
      <c r="N15" s="13"/>
    </row>
    <row r="16" spans="1:14" s="30" customFormat="1">
      <c r="B16" s="30" t="s">
        <v>62</v>
      </c>
      <c r="D16" s="31"/>
      <c r="F16" s="34">
        <f>ROUND(PL!F18/1000,0)</f>
        <v>60937</v>
      </c>
      <c r="G16" s="136">
        <v>0</v>
      </c>
      <c r="H16" s="34">
        <f>ROUND(PL!H18/1000,0)</f>
        <v>238211</v>
      </c>
      <c r="I16" s="136">
        <v>0</v>
      </c>
      <c r="J16" s="34">
        <f>ROUND(PL!J18/1000,0)-1</f>
        <v>-1</v>
      </c>
      <c r="K16" s="136">
        <v>0</v>
      </c>
      <c r="L16" s="34">
        <f>ROUND(PL!L18/1000,0)</f>
        <v>0</v>
      </c>
      <c r="N16" s="13"/>
    </row>
    <row r="17" spans="1:14" s="30" customFormat="1">
      <c r="B17" s="30" t="s">
        <v>325</v>
      </c>
      <c r="D17" s="38"/>
      <c r="F17" s="36">
        <f>ROUND(PL!F20/1000,0)+1</f>
        <v>94632</v>
      </c>
      <c r="G17" s="135"/>
      <c r="H17" s="36">
        <f>ROUND(PL!H20/1000,0)</f>
        <v>114238</v>
      </c>
      <c r="I17" s="135"/>
      <c r="J17" s="36">
        <f>ROUND(PL!J20/1000,0)</f>
        <v>7042</v>
      </c>
      <c r="K17" s="135"/>
      <c r="L17" s="36">
        <f>ROUND(PL!L20/1000,0)</f>
        <v>11087</v>
      </c>
      <c r="N17" s="13"/>
    </row>
    <row r="18" spans="1:14" s="30" customFormat="1" ht="8.1" customHeight="1">
      <c r="D18" s="31"/>
      <c r="F18" s="37"/>
      <c r="G18" s="135"/>
      <c r="H18" s="37"/>
      <c r="I18" s="135"/>
      <c r="J18" s="37"/>
      <c r="K18" s="135"/>
      <c r="L18" s="37"/>
      <c r="N18" s="13"/>
    </row>
    <row r="19" spans="1:14" s="30" customFormat="1">
      <c r="A19" s="47" t="s">
        <v>63</v>
      </c>
      <c r="D19" s="38"/>
      <c r="F19" s="36">
        <f>SUM(F16:F18)</f>
        <v>155569</v>
      </c>
      <c r="G19" s="136">
        <v>0</v>
      </c>
      <c r="H19" s="36">
        <f>SUM(H16:H18)</f>
        <v>352449</v>
      </c>
      <c r="I19" s="136">
        <v>0</v>
      </c>
      <c r="J19" s="36">
        <f>SUM(J16:J18)</f>
        <v>7041</v>
      </c>
      <c r="K19" s="136">
        <v>0</v>
      </c>
      <c r="L19" s="36">
        <f>SUM(L16:L18)</f>
        <v>11087</v>
      </c>
      <c r="N19" s="13"/>
    </row>
    <row r="20" spans="1:14" s="30" customFormat="1" ht="8.1" customHeight="1">
      <c r="D20" s="38"/>
      <c r="F20" s="169"/>
      <c r="G20" s="136">
        <v>0</v>
      </c>
      <c r="H20" s="169"/>
      <c r="I20" s="136"/>
      <c r="J20" s="37"/>
      <c r="K20" s="136"/>
      <c r="L20" s="37"/>
      <c r="N20" s="13"/>
    </row>
    <row r="21" spans="1:14" s="39" customFormat="1">
      <c r="A21" s="39" t="s">
        <v>64</v>
      </c>
      <c r="D21" s="40"/>
      <c r="F21" s="37">
        <f>F13-F19</f>
        <v>303696</v>
      </c>
      <c r="G21" s="135">
        <f t="shared" ref="G21:K21" si="0">G13-G19</f>
        <v>0</v>
      </c>
      <c r="H21" s="37">
        <f>H13-H19</f>
        <v>349262</v>
      </c>
      <c r="I21" s="135">
        <f t="shared" si="0"/>
        <v>0</v>
      </c>
      <c r="J21" s="37">
        <f>J13-J19</f>
        <v>10458</v>
      </c>
      <c r="K21" s="135">
        <f t="shared" si="0"/>
        <v>0</v>
      </c>
      <c r="L21" s="37">
        <f>L13-L19</f>
        <v>5411</v>
      </c>
      <c r="N21" s="41"/>
    </row>
    <row r="22" spans="1:14" s="39" customFormat="1">
      <c r="A22" s="12" t="s">
        <v>65</v>
      </c>
      <c r="D22" s="40"/>
      <c r="F22" s="169"/>
      <c r="G22" s="144"/>
      <c r="H22" s="169"/>
      <c r="I22" s="144"/>
      <c r="J22" s="42"/>
      <c r="K22" s="144"/>
      <c r="L22" s="42"/>
      <c r="N22" s="41"/>
    </row>
    <row r="23" spans="1:14" ht="17.45" hidden="1" customHeight="1">
      <c r="B23" s="12" t="s">
        <v>66</v>
      </c>
      <c r="D23" s="43"/>
      <c r="G23" s="138"/>
      <c r="H23" s="18"/>
      <c r="I23" s="136"/>
      <c r="K23" s="136"/>
      <c r="L23" s="18"/>
    </row>
    <row r="24" spans="1:14" ht="17.45" hidden="1" customHeight="1">
      <c r="B24" s="12" t="s">
        <v>146</v>
      </c>
      <c r="D24" s="43" t="s">
        <v>145</v>
      </c>
      <c r="G24" s="138"/>
      <c r="H24" s="18"/>
      <c r="I24" s="136"/>
      <c r="K24" s="136"/>
      <c r="L24" s="18"/>
    </row>
    <row r="25" spans="1:14" ht="17.45" hidden="1" customHeight="1">
      <c r="B25" s="12" t="s">
        <v>152</v>
      </c>
      <c r="D25" s="43"/>
      <c r="G25" s="138"/>
      <c r="H25" s="18"/>
      <c r="I25" s="136"/>
      <c r="K25" s="136"/>
      <c r="L25" s="18"/>
    </row>
    <row r="26" spans="1:14">
      <c r="B26" s="12" t="s">
        <v>66</v>
      </c>
      <c r="F26" s="34" t="e">
        <f>ROUND(PL!#REF!/1000,0)</f>
        <v>#REF!</v>
      </c>
      <c r="G26" s="136"/>
      <c r="H26" s="34" t="e">
        <f>ROUND(PL!#REF!/1000,0)</f>
        <v>#REF!</v>
      </c>
      <c r="I26" s="136"/>
      <c r="J26" s="34" t="e">
        <f>ROUND(PL!#REF!/1000,0)</f>
        <v>#REF!</v>
      </c>
      <c r="K26" s="136"/>
      <c r="L26" s="34" t="e">
        <f>ROUND(PL!#REF!/1000,0)</f>
        <v>#REF!</v>
      </c>
    </row>
    <row r="27" spans="1:14">
      <c r="B27" s="12" t="s">
        <v>67</v>
      </c>
      <c r="F27" s="34">
        <f>ROUND(PL!F33/1000,0)</f>
        <v>-32870</v>
      </c>
      <c r="G27" s="136"/>
      <c r="H27" s="34">
        <f>ROUND(PL!H33/1000,0)</f>
        <v>-40653</v>
      </c>
      <c r="I27" s="136"/>
      <c r="J27" s="34">
        <f>ROUND(PL!J33/1000,0)</f>
        <v>-16730</v>
      </c>
      <c r="K27" s="136"/>
      <c r="L27" s="34">
        <f>ROUND(PL!L33/1000,0)</f>
        <v>-17100</v>
      </c>
    </row>
    <row r="28" spans="1:14">
      <c r="B28" s="12" t="s">
        <v>68</v>
      </c>
      <c r="D28" s="17" t="s">
        <v>333</v>
      </c>
      <c r="F28" s="34">
        <f>ROUND(PL!F34/1000,0)</f>
        <v>-151261</v>
      </c>
      <c r="G28" s="136"/>
      <c r="H28" s="34">
        <f>ROUND(PL!H34/1000,0)</f>
        <v>-141721</v>
      </c>
      <c r="I28" s="136"/>
      <c r="J28" s="34">
        <f>ROUND(PL!J34/1000,0)</f>
        <v>-57851</v>
      </c>
      <c r="K28" s="136"/>
      <c r="L28" s="34">
        <f>ROUND(PL!L34/1000,0)</f>
        <v>-60012</v>
      </c>
    </row>
    <row r="29" spans="1:14">
      <c r="B29" s="12" t="s">
        <v>69</v>
      </c>
      <c r="D29" s="44"/>
      <c r="F29" s="34">
        <f>ROUND(PL!F35/1000,0)</f>
        <v>0</v>
      </c>
      <c r="G29" s="136"/>
      <c r="H29" s="34">
        <f>ROUND(PL!H35/1000,0)</f>
        <v>-4482</v>
      </c>
      <c r="I29" s="136"/>
      <c r="J29" s="34">
        <f>ROUND(PL!J35/1000,0)</f>
        <v>0</v>
      </c>
      <c r="K29" s="136"/>
      <c r="L29" s="34">
        <f>ROUND(PL!L35/1000,0)</f>
        <v>1152</v>
      </c>
    </row>
    <row r="30" spans="1:14">
      <c r="B30" s="12" t="s">
        <v>26</v>
      </c>
      <c r="F30" s="34">
        <f>ROUND(PL!F36/1000,0)-1</f>
        <v>-1</v>
      </c>
      <c r="G30" s="136">
        <v>0</v>
      </c>
      <c r="H30" s="34">
        <f>ROUND(PL!H36/1000,0)</f>
        <v>0</v>
      </c>
      <c r="I30" s="136">
        <v>0</v>
      </c>
      <c r="J30" s="34">
        <f>ROUND(PL!J36/1000,0)</f>
        <v>0</v>
      </c>
      <c r="K30" s="136">
        <v>0</v>
      </c>
      <c r="L30" s="34">
        <f>ROUND(PL!L36/1000,0)</f>
        <v>0</v>
      </c>
    </row>
    <row r="31" spans="1:14">
      <c r="A31" s="12" t="s">
        <v>70</v>
      </c>
      <c r="D31" s="45"/>
      <c r="F31" s="34" t="e">
        <f>ROUND(PL!#REF!/1000,0)</f>
        <v>#REF!</v>
      </c>
      <c r="G31" s="136"/>
      <c r="H31" s="34" t="e">
        <f>ROUND(PL!#REF!/1000,0)</f>
        <v>#REF!</v>
      </c>
      <c r="I31" s="136"/>
      <c r="J31" s="34" t="e">
        <f>ROUND(PL!#REF!/1000,0)</f>
        <v>#REF!</v>
      </c>
      <c r="K31" s="136"/>
      <c r="L31" s="34" t="e">
        <f>ROUND(PL!#REF!/1000,0)</f>
        <v>#REF!</v>
      </c>
    </row>
    <row r="32" spans="1:14">
      <c r="A32" s="12" t="s">
        <v>71</v>
      </c>
      <c r="F32" s="34">
        <f>ROUND(PL!F43/1000,0)</f>
        <v>0</v>
      </c>
      <c r="G32" s="136">
        <v>0</v>
      </c>
      <c r="H32" s="34">
        <f>ROUND(PL!H43/1000,0)+1</f>
        <v>1</v>
      </c>
      <c r="I32" s="136">
        <v>0</v>
      </c>
      <c r="J32" s="34">
        <f>ROUND(PL!J43/1000,0)</f>
        <v>0</v>
      </c>
      <c r="K32" s="136">
        <v>0</v>
      </c>
      <c r="L32" s="34">
        <f>ROUND(PL!L43/1000,0)</f>
        <v>0</v>
      </c>
    </row>
    <row r="33" spans="1:14" ht="19.5" customHeight="1">
      <c r="A33" s="12" t="s">
        <v>144</v>
      </c>
      <c r="D33" s="17">
        <v>22</v>
      </c>
      <c r="F33" s="34">
        <f>ROUND(PL!F44/1000,0)</f>
        <v>502752</v>
      </c>
      <c r="G33" s="136"/>
      <c r="H33" s="34">
        <f>ROUND(PL!H44/1000,0)</f>
        <v>537235</v>
      </c>
      <c r="I33" s="136"/>
      <c r="J33" s="34">
        <f>ROUND(PL!J44/1000,0)</f>
        <v>615238</v>
      </c>
      <c r="K33" s="136"/>
      <c r="L33" s="34">
        <f>ROUND(PL!L44/1000,0)</f>
        <v>-5536</v>
      </c>
    </row>
    <row r="34" spans="1:14">
      <c r="A34" s="12" t="s">
        <v>72</v>
      </c>
      <c r="F34" s="37" t="e">
        <f>ROUND(PL!#REF!/1000,0)</f>
        <v>#REF!</v>
      </c>
      <c r="G34" s="135"/>
      <c r="H34" s="37" t="e">
        <f>ROUND(PL!#REF!/1000,0)</f>
        <v>#REF!</v>
      </c>
      <c r="I34" s="135"/>
      <c r="J34" s="37" t="e">
        <f>ROUND(PL!#REF!/1000,0)</f>
        <v>#REF!</v>
      </c>
      <c r="K34" s="135"/>
      <c r="L34" s="37" t="e">
        <f>ROUND(PL!#REF!/1000,0)</f>
        <v>#REF!</v>
      </c>
    </row>
    <row r="35" spans="1:14">
      <c r="A35" s="12" t="s">
        <v>134</v>
      </c>
      <c r="D35" s="17">
        <v>10</v>
      </c>
      <c r="F35" s="36">
        <f>ROUND(PL!F46/1000,0)</f>
        <v>0</v>
      </c>
      <c r="G35" s="135"/>
      <c r="H35" s="36">
        <f>ROUND(PL!H46/1000,0)</f>
        <v>0</v>
      </c>
      <c r="I35" s="135"/>
      <c r="J35" s="36">
        <f>ROUND(PL!J46/1000,0)</f>
        <v>0</v>
      </c>
      <c r="K35" s="135"/>
      <c r="L35" s="36">
        <f>ROUND(PL!L46/1000,0)</f>
        <v>0</v>
      </c>
    </row>
    <row r="36" spans="1:14" ht="8.1" customHeight="1">
      <c r="F36" s="37"/>
      <c r="G36" s="135"/>
      <c r="H36" s="37"/>
      <c r="I36" s="135"/>
      <c r="J36" s="37"/>
      <c r="K36" s="135"/>
      <c r="L36" s="37"/>
    </row>
    <row r="37" spans="1:14" s="39" customFormat="1">
      <c r="A37" s="39" t="s">
        <v>135</v>
      </c>
      <c r="D37" s="17"/>
      <c r="F37" s="37" t="e">
        <f>SUM(F21:F35)</f>
        <v>#REF!</v>
      </c>
      <c r="G37" s="135">
        <f t="shared" ref="G37:K37" si="1">SUM(G21:G35)</f>
        <v>0</v>
      </c>
      <c r="H37" s="37" t="e">
        <f>SUM(H21:H35)</f>
        <v>#REF!</v>
      </c>
      <c r="I37" s="135">
        <f t="shared" si="1"/>
        <v>0</v>
      </c>
      <c r="J37" s="37" t="e">
        <f>SUM(J21:J35)</f>
        <v>#REF!</v>
      </c>
      <c r="K37" s="135">
        <f t="shared" si="1"/>
        <v>0</v>
      </c>
      <c r="L37" s="37" t="e">
        <f>SUM(L21:L35)</f>
        <v>#REF!</v>
      </c>
      <c r="N37" s="41"/>
    </row>
    <row r="38" spans="1:14">
      <c r="A38" s="12" t="s">
        <v>163</v>
      </c>
      <c r="D38" s="17">
        <v>27</v>
      </c>
      <c r="F38" s="36" t="e">
        <f>ROUND(PL!#REF!/1000,0)</f>
        <v>#REF!</v>
      </c>
      <c r="G38" s="135"/>
      <c r="H38" s="36" t="e">
        <f>ROUND(PL!#REF!/1000,0)</f>
        <v>#REF!</v>
      </c>
      <c r="I38" s="135"/>
      <c r="J38" s="36" t="e">
        <f>ROUND(PL!#REF!/1000,0)</f>
        <v>#REF!</v>
      </c>
      <c r="K38" s="135"/>
      <c r="L38" s="36" t="e">
        <f>ROUND(PL!#REF!/1000,0)</f>
        <v>#REF!</v>
      </c>
    </row>
    <row r="39" spans="1:14" ht="8.1" customHeight="1">
      <c r="F39" s="37"/>
      <c r="G39" s="135"/>
      <c r="H39" s="37"/>
      <c r="I39" s="135"/>
      <c r="J39" s="37"/>
      <c r="K39" s="135"/>
      <c r="L39" s="37"/>
    </row>
    <row r="40" spans="1:14" s="39" customFormat="1" ht="18.75" thickBot="1">
      <c r="A40" s="47" t="s">
        <v>159</v>
      </c>
      <c r="D40" s="17"/>
      <c r="F40" s="56" t="e">
        <f>SUM(F37:F38)</f>
        <v>#REF!</v>
      </c>
      <c r="G40" s="135"/>
      <c r="H40" s="56" t="e">
        <f>SUM(H37:H38)</f>
        <v>#REF!</v>
      </c>
      <c r="I40" s="135"/>
      <c r="J40" s="56" t="e">
        <f>SUM(J37:J38)</f>
        <v>#REF!</v>
      </c>
      <c r="K40" s="135"/>
      <c r="L40" s="56" t="e">
        <f>SUM(L37:L38)</f>
        <v>#REF!</v>
      </c>
      <c r="N40" s="41"/>
    </row>
    <row r="41" spans="1:14" s="39" customFormat="1" ht="18.75" thickTop="1">
      <c r="A41" s="47"/>
      <c r="D41" s="17"/>
      <c r="F41" s="42"/>
      <c r="G41" s="28"/>
      <c r="H41" s="42"/>
      <c r="I41" s="28"/>
      <c r="J41" s="42"/>
      <c r="K41" s="28"/>
      <c r="L41" s="42"/>
      <c r="N41" s="41"/>
    </row>
    <row r="42" spans="1:14" s="39" customFormat="1">
      <c r="A42" s="47"/>
      <c r="D42" s="17"/>
      <c r="F42" s="42"/>
      <c r="G42" s="19"/>
      <c r="H42" s="42"/>
      <c r="I42" s="19"/>
      <c r="J42" s="42"/>
      <c r="K42" s="19"/>
      <c r="L42" s="42"/>
      <c r="N42" s="41"/>
    </row>
    <row r="43" spans="1:14" s="39" customFormat="1">
      <c r="A43" s="47"/>
      <c r="D43" s="17"/>
      <c r="F43" s="42"/>
      <c r="G43" s="19"/>
      <c r="H43" s="42"/>
      <c r="I43" s="19"/>
      <c r="J43" s="42"/>
      <c r="K43" s="19"/>
      <c r="L43" s="42"/>
      <c r="N43" s="41"/>
    </row>
    <row r="44" spans="1:14" s="39" customFormat="1">
      <c r="A44" s="47"/>
      <c r="D44" s="17"/>
      <c r="F44" s="42"/>
      <c r="G44" s="19"/>
      <c r="H44" s="42"/>
      <c r="I44" s="19"/>
      <c r="J44" s="42"/>
      <c r="K44" s="19"/>
      <c r="L44" s="42"/>
      <c r="N44" s="41"/>
    </row>
    <row r="45" spans="1:14" s="39" customFormat="1">
      <c r="A45" s="47"/>
      <c r="D45" s="17"/>
      <c r="F45" s="42"/>
      <c r="G45" s="19"/>
      <c r="H45" s="42"/>
      <c r="I45" s="19"/>
      <c r="J45" s="42"/>
      <c r="K45" s="19"/>
      <c r="L45" s="42"/>
      <c r="N45" s="41"/>
    </row>
    <row r="46" spans="1:14" s="39" customFormat="1">
      <c r="A46" s="47"/>
      <c r="D46" s="17"/>
      <c r="F46" s="42"/>
      <c r="G46" s="19"/>
      <c r="H46" s="42"/>
      <c r="I46" s="19"/>
      <c r="J46" s="42"/>
      <c r="K46" s="19"/>
      <c r="L46" s="42"/>
      <c r="N46" s="41"/>
    </row>
    <row r="47" spans="1:14" s="39" customFormat="1">
      <c r="A47" s="47"/>
      <c r="D47" s="17"/>
      <c r="F47" s="42"/>
      <c r="G47" s="19"/>
      <c r="H47" s="42"/>
      <c r="I47" s="19"/>
      <c r="J47" s="42"/>
      <c r="K47" s="19"/>
      <c r="L47" s="42"/>
      <c r="N47" s="41"/>
    </row>
    <row r="48" spans="1:14" s="39" customFormat="1">
      <c r="A48" s="47"/>
      <c r="D48" s="17"/>
      <c r="F48" s="42"/>
      <c r="G48" s="19"/>
      <c r="H48" s="42"/>
      <c r="I48" s="19"/>
      <c r="J48" s="42"/>
      <c r="K48" s="19"/>
      <c r="L48" s="42"/>
      <c r="N48" s="41"/>
    </row>
    <row r="49" spans="1:14" s="39" customFormat="1">
      <c r="A49" s="47"/>
      <c r="D49" s="17"/>
      <c r="F49" s="42"/>
      <c r="G49" s="19"/>
      <c r="H49" s="42"/>
      <c r="I49" s="19"/>
      <c r="J49" s="42"/>
      <c r="K49" s="19"/>
      <c r="L49" s="42"/>
      <c r="N49" s="41"/>
    </row>
    <row r="50" spans="1:14" s="39" customFormat="1">
      <c r="A50" s="47"/>
      <c r="D50" s="17"/>
      <c r="F50" s="42"/>
      <c r="G50" s="19"/>
      <c r="H50" s="42"/>
      <c r="I50" s="19"/>
      <c r="J50" s="42"/>
      <c r="K50" s="19"/>
      <c r="L50" s="42"/>
      <c r="N50" s="41"/>
    </row>
    <row r="51" spans="1:14" s="39" customFormat="1">
      <c r="A51" s="47"/>
      <c r="D51" s="17"/>
      <c r="F51" s="42"/>
      <c r="G51" s="19"/>
      <c r="H51" s="42"/>
      <c r="I51" s="19"/>
      <c r="J51" s="42"/>
      <c r="K51" s="19"/>
      <c r="L51" s="42"/>
      <c r="N51" s="41"/>
    </row>
    <row r="52" spans="1:14">
      <c r="A52" s="48"/>
      <c r="B52" s="48"/>
      <c r="C52" s="48"/>
      <c r="D52" s="49"/>
      <c r="E52" s="48"/>
      <c r="F52" s="37"/>
      <c r="G52" s="50"/>
      <c r="H52" s="37"/>
      <c r="I52" s="50"/>
      <c r="J52" s="37"/>
      <c r="K52" s="50"/>
      <c r="L52" s="37"/>
    </row>
    <row r="53" spans="1:14">
      <c r="A53" s="51" t="s">
        <v>346</v>
      </c>
      <c r="B53" s="51"/>
      <c r="C53" s="51"/>
      <c r="D53" s="52"/>
      <c r="E53" s="51"/>
      <c r="F53" s="46"/>
      <c r="G53" s="53"/>
      <c r="H53" s="46"/>
      <c r="I53" s="53"/>
      <c r="J53" s="46"/>
      <c r="K53" s="53"/>
      <c r="L53" s="36"/>
    </row>
    <row r="54" spans="1:14">
      <c r="A54" s="140" t="s">
        <v>0</v>
      </c>
      <c r="B54" s="10"/>
      <c r="C54" s="10"/>
      <c r="D54" s="10"/>
      <c r="E54" s="10"/>
      <c r="F54" s="11"/>
      <c r="G54" s="11"/>
      <c r="H54" s="11"/>
      <c r="I54" s="11"/>
      <c r="J54" s="11"/>
      <c r="K54" s="11"/>
      <c r="L54" s="11"/>
    </row>
    <row r="55" spans="1:14">
      <c r="A55" s="140" t="s">
        <v>326</v>
      </c>
      <c r="B55" s="10"/>
      <c r="C55" s="10"/>
      <c r="D55" s="10"/>
      <c r="E55" s="10"/>
      <c r="F55" s="11"/>
      <c r="G55" s="11"/>
      <c r="H55" s="11"/>
      <c r="I55" s="11"/>
      <c r="J55" s="11"/>
      <c r="K55" s="11"/>
      <c r="L55" s="11"/>
    </row>
    <row r="56" spans="1:14">
      <c r="A56" s="14" t="s">
        <v>176</v>
      </c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</row>
    <row r="57" spans="1:14">
      <c r="C57" s="12" t="s">
        <v>59</v>
      </c>
    </row>
    <row r="58" spans="1:14" s="20" customFormat="1">
      <c r="D58" s="21"/>
      <c r="F58" s="462" t="s">
        <v>173</v>
      </c>
      <c r="G58" s="462"/>
      <c r="H58" s="462"/>
      <c r="I58" s="22"/>
      <c r="J58" s="462" t="s">
        <v>174</v>
      </c>
      <c r="K58" s="462"/>
      <c r="L58" s="462"/>
      <c r="N58" s="23"/>
    </row>
    <row r="59" spans="1:14" s="20" customFormat="1">
      <c r="D59" s="21"/>
      <c r="F59" s="24" t="s">
        <v>183</v>
      </c>
      <c r="G59" s="25"/>
      <c r="H59" s="24" t="s">
        <v>175</v>
      </c>
      <c r="I59" s="25"/>
      <c r="J59" s="24" t="s">
        <v>183</v>
      </c>
      <c r="K59" s="25"/>
      <c r="L59" s="24" t="s">
        <v>175</v>
      </c>
      <c r="N59" s="23"/>
    </row>
    <row r="60" spans="1:14">
      <c r="D60" s="26" t="s">
        <v>4</v>
      </c>
      <c r="F60" s="27" t="s">
        <v>172</v>
      </c>
      <c r="G60" s="25"/>
      <c r="H60" s="27" t="s">
        <v>172</v>
      </c>
      <c r="I60" s="25"/>
      <c r="J60" s="27" t="s">
        <v>172</v>
      </c>
      <c r="K60" s="25"/>
      <c r="L60" s="27" t="s">
        <v>172</v>
      </c>
    </row>
    <row r="61" spans="1:14" s="39" customFormat="1">
      <c r="A61" s="39" t="s">
        <v>352</v>
      </c>
      <c r="D61" s="21"/>
      <c r="F61" s="42"/>
      <c r="G61" s="19"/>
      <c r="H61" s="42"/>
      <c r="I61" s="19"/>
      <c r="J61" s="37"/>
      <c r="K61" s="19"/>
      <c r="L61" s="37"/>
      <c r="N61" s="41"/>
    </row>
    <row r="62" spans="1:14" s="39" customFormat="1">
      <c r="B62" s="12" t="s">
        <v>177</v>
      </c>
      <c r="D62" s="21"/>
      <c r="F62" s="37"/>
      <c r="G62" s="136"/>
      <c r="H62" s="37"/>
      <c r="I62" s="136"/>
      <c r="J62" s="37"/>
      <c r="K62" s="136"/>
      <c r="L62" s="37"/>
      <c r="N62" s="41"/>
    </row>
    <row r="63" spans="1:14">
      <c r="B63" s="12" t="s">
        <v>178</v>
      </c>
      <c r="C63" s="12" t="s">
        <v>179</v>
      </c>
      <c r="D63" s="21"/>
      <c r="F63" s="37" t="e">
        <f>ROUND(PL!#REF!/1000,0)+1</f>
        <v>#REF!</v>
      </c>
      <c r="G63" s="136"/>
      <c r="H63" s="37" t="e">
        <f>ROUND(PL!#REF!/1000,0)</f>
        <v>#REF!</v>
      </c>
      <c r="I63" s="136"/>
      <c r="J63" s="37" t="e">
        <f>ROUND(PL!#REF!/1000,0)</f>
        <v>#REF!</v>
      </c>
      <c r="K63" s="136"/>
      <c r="L63" s="37" t="e">
        <f>ROUND(PL!#REF!/1000,0)</f>
        <v>#REF!</v>
      </c>
    </row>
    <row r="64" spans="1:14">
      <c r="B64" s="12" t="s">
        <v>275</v>
      </c>
      <c r="D64" s="21"/>
      <c r="F64" s="37" t="e">
        <f>ROUND(PL!#REF!/1000,0)</f>
        <v>#REF!</v>
      </c>
      <c r="G64" s="136"/>
      <c r="H64" s="37" t="e">
        <f>ROUND(PL!#REF!/1000,0)</f>
        <v>#REF!</v>
      </c>
      <c r="I64" s="136"/>
      <c r="J64" s="37" t="e">
        <f>ROUND(PL!#REF!/1000,0)</f>
        <v>#REF!</v>
      </c>
      <c r="K64" s="136"/>
      <c r="L64" s="37" t="e">
        <f>ROUND(PL!#REF!/1000,0)</f>
        <v>#REF!</v>
      </c>
    </row>
    <row r="65" spans="1:14">
      <c r="B65" s="12" t="s">
        <v>180</v>
      </c>
      <c r="D65" s="21"/>
      <c r="F65" s="37"/>
      <c r="G65" s="136"/>
      <c r="H65" s="37"/>
      <c r="I65" s="136"/>
      <c r="J65" s="37"/>
      <c r="K65" s="136"/>
      <c r="L65" s="37"/>
    </row>
    <row r="66" spans="1:14">
      <c r="C66" s="12" t="s">
        <v>182</v>
      </c>
      <c r="D66" s="21"/>
      <c r="F66" s="37"/>
      <c r="G66" s="136"/>
      <c r="H66" s="37"/>
      <c r="I66" s="136"/>
      <c r="J66" s="37"/>
      <c r="K66" s="136"/>
      <c r="L66" s="37"/>
    </row>
    <row r="67" spans="1:14">
      <c r="C67" s="12" t="s">
        <v>181</v>
      </c>
      <c r="D67" s="21">
        <v>21</v>
      </c>
      <c r="F67" s="36" t="e">
        <f>ROUND(PL!#REF!/1000,0)</f>
        <v>#REF!</v>
      </c>
      <c r="G67" s="136"/>
      <c r="H67" s="36" t="e">
        <f>ROUND(PL!#REF!/1000,0)+1</f>
        <v>#REF!</v>
      </c>
      <c r="I67" s="135"/>
      <c r="J67" s="36" t="e">
        <f>ROUND(PL!#REF!/1000,0)</f>
        <v>#REF!</v>
      </c>
      <c r="K67" s="136"/>
      <c r="L67" s="36" t="e">
        <f>ROUND(PL!#REF!/1000,0)</f>
        <v>#REF!</v>
      </c>
    </row>
    <row r="68" spans="1:14" ht="8.1" customHeight="1">
      <c r="C68" s="57"/>
      <c r="D68" s="21"/>
      <c r="F68" s="37"/>
      <c r="G68" s="136">
        <v>0</v>
      </c>
      <c r="H68" s="37"/>
      <c r="I68" s="135"/>
      <c r="J68" s="37"/>
      <c r="K68" s="136">
        <v>0</v>
      </c>
      <c r="L68" s="37"/>
    </row>
    <row r="69" spans="1:14" s="39" customFormat="1">
      <c r="A69" s="47" t="s">
        <v>274</v>
      </c>
      <c r="D69" s="21"/>
      <c r="F69" s="36" t="e">
        <f>SUM(F63:F67)</f>
        <v>#REF!</v>
      </c>
      <c r="G69" s="136">
        <v>0</v>
      </c>
      <c r="H69" s="36" t="e">
        <f>SUM(H63:H67)</f>
        <v>#REF!</v>
      </c>
      <c r="I69" s="136">
        <v>0</v>
      </c>
      <c r="J69" s="36" t="e">
        <f>SUM(J63:J67)</f>
        <v>#REF!</v>
      </c>
      <c r="K69" s="136">
        <v>0</v>
      </c>
      <c r="L69" s="36" t="e">
        <f>SUM(L63:L67)</f>
        <v>#REF!</v>
      </c>
      <c r="N69" s="41"/>
    </row>
    <row r="70" spans="1:14" s="39" customFormat="1" ht="8.1" customHeight="1">
      <c r="A70" s="47"/>
      <c r="D70" s="21"/>
      <c r="F70" s="37"/>
      <c r="G70" s="136">
        <v>0</v>
      </c>
      <c r="H70" s="37"/>
      <c r="I70" s="136">
        <v>0</v>
      </c>
      <c r="J70" s="37"/>
      <c r="K70" s="136">
        <v>0</v>
      </c>
      <c r="L70" s="37"/>
      <c r="N70" s="41"/>
    </row>
    <row r="71" spans="1:14" s="39" customFormat="1" ht="18.75" thickBot="1">
      <c r="A71" s="47" t="s">
        <v>160</v>
      </c>
      <c r="D71" s="21"/>
      <c r="F71" s="56" t="e">
        <f>F69+F40</f>
        <v>#REF!</v>
      </c>
      <c r="G71" s="136">
        <v>0</v>
      </c>
      <c r="H71" s="56" t="e">
        <f>H69+H40</f>
        <v>#REF!</v>
      </c>
      <c r="I71" s="136">
        <v>0</v>
      </c>
      <c r="J71" s="56" t="e">
        <f>J69+J40</f>
        <v>#REF!</v>
      </c>
      <c r="K71" s="136">
        <v>0</v>
      </c>
      <c r="L71" s="56" t="e">
        <f>L69+L40</f>
        <v>#REF!</v>
      </c>
      <c r="N71" s="41"/>
    </row>
    <row r="72" spans="1:14" ht="21.75" customHeight="1" thickTop="1">
      <c r="D72" s="21"/>
      <c r="F72" s="28"/>
      <c r="G72" s="136">
        <v>0</v>
      </c>
      <c r="H72" s="29"/>
      <c r="I72" s="136">
        <v>0</v>
      </c>
      <c r="J72" s="28"/>
      <c r="K72" s="136">
        <v>0</v>
      </c>
      <c r="L72" s="29"/>
    </row>
    <row r="73" spans="1:14">
      <c r="A73" s="39" t="s">
        <v>272</v>
      </c>
      <c r="G73" s="18"/>
      <c r="H73" s="18"/>
      <c r="L73" s="18"/>
    </row>
    <row r="74" spans="1:14">
      <c r="B74" s="12" t="s">
        <v>73</v>
      </c>
      <c r="F74" s="34" t="e">
        <f>ROUND(PL!#REF!/1000,0)</f>
        <v>#REF!</v>
      </c>
      <c r="G74" s="136"/>
      <c r="H74" s="34" t="e">
        <f>ROUND(PL!#REF!/1000,0)</f>
        <v>#REF!</v>
      </c>
      <c r="I74" s="136"/>
      <c r="J74" s="34" t="e">
        <f>ROUND(PL!#REF!/1000,0)</f>
        <v>#REF!</v>
      </c>
      <c r="K74" s="136"/>
      <c r="L74" s="34" t="e">
        <f>ROUND(PL!#REF!/1000,0)</f>
        <v>#REF!</v>
      </c>
      <c r="M74" s="13"/>
    </row>
    <row r="75" spans="1:14">
      <c r="B75" s="12" t="s">
        <v>74</v>
      </c>
      <c r="F75" s="36">
        <f>ROUND(PL!F68/1000,0)</f>
        <v>-346</v>
      </c>
      <c r="G75" s="135"/>
      <c r="H75" s="36">
        <f>ROUND(PL!H68/1000,0)</f>
        <v>-209</v>
      </c>
      <c r="I75" s="135"/>
      <c r="J75" s="36">
        <f>ROUND(PL!J68/1000,0)</f>
        <v>0</v>
      </c>
      <c r="K75" s="135"/>
      <c r="L75" s="36">
        <f>ROUND(PL!L68/1000,0)</f>
        <v>0</v>
      </c>
      <c r="M75" s="13"/>
    </row>
    <row r="76" spans="1:14" ht="8.1" customHeight="1">
      <c r="F76" s="37"/>
      <c r="G76" s="135"/>
      <c r="H76" s="37"/>
      <c r="I76" s="135"/>
      <c r="J76" s="37"/>
      <c r="K76" s="135"/>
      <c r="L76" s="37"/>
      <c r="M76" s="13"/>
    </row>
    <row r="77" spans="1:14" s="39" customFormat="1" ht="18.75" thickBot="1">
      <c r="A77" s="47" t="s">
        <v>159</v>
      </c>
      <c r="D77" s="54"/>
      <c r="F77" s="56" t="e">
        <f>SUM(F74:F76)</f>
        <v>#REF!</v>
      </c>
      <c r="G77" s="136">
        <v>0</v>
      </c>
      <c r="H77" s="56" t="e">
        <f>SUM(H74:H76)</f>
        <v>#REF!</v>
      </c>
      <c r="I77" s="136">
        <v>0</v>
      </c>
      <c r="J77" s="56" t="e">
        <f>SUM(J74:J76)</f>
        <v>#REF!</v>
      </c>
      <c r="K77" s="136">
        <v>0</v>
      </c>
      <c r="L77" s="56" t="e">
        <f>SUM(L74:L76)</f>
        <v>#REF!</v>
      </c>
      <c r="M77" s="41"/>
      <c r="N77" s="41"/>
    </row>
    <row r="78" spans="1:14" ht="8.25" customHeight="1" thickTop="1">
      <c r="D78" s="21"/>
      <c r="F78" s="28"/>
      <c r="G78" s="136">
        <v>0</v>
      </c>
      <c r="H78" s="28"/>
      <c r="I78" s="136">
        <v>0</v>
      </c>
      <c r="J78" s="28"/>
      <c r="K78" s="136">
        <v>0</v>
      </c>
      <c r="L78" s="28"/>
    </row>
    <row r="79" spans="1:14">
      <c r="D79" s="21"/>
      <c r="G79" s="138"/>
      <c r="H79" s="18"/>
      <c r="I79" s="136">
        <v>0</v>
      </c>
      <c r="J79" s="34"/>
      <c r="K79" s="136">
        <v>0</v>
      </c>
      <c r="L79" s="34"/>
    </row>
    <row r="80" spans="1:14">
      <c r="A80" s="39" t="s">
        <v>76</v>
      </c>
      <c r="D80" s="21"/>
      <c r="G80" s="138"/>
      <c r="H80" s="18"/>
      <c r="I80" s="138"/>
      <c r="J80" s="34"/>
      <c r="K80" s="138"/>
      <c r="L80" s="34"/>
    </row>
    <row r="81" spans="1:14">
      <c r="B81" s="12" t="s">
        <v>73</v>
      </c>
      <c r="F81" s="34">
        <f>ROUND(PL!F74/1000,0)</f>
        <v>0</v>
      </c>
      <c r="G81" s="136"/>
      <c r="H81" s="34">
        <f>ROUND(PL!H74/1000,0)-1</f>
        <v>-1</v>
      </c>
      <c r="I81" s="136"/>
      <c r="J81" s="34">
        <f>ROUND(PL!J74/1000,0)</f>
        <v>0</v>
      </c>
      <c r="K81" s="136"/>
      <c r="L81" s="34">
        <f>ROUND(PL!L74/1000,0)</f>
        <v>0</v>
      </c>
    </row>
    <row r="82" spans="1:14">
      <c r="B82" s="12" t="s">
        <v>74</v>
      </c>
      <c r="F82" s="36">
        <f>ROUND(PL!F75/1000,0)</f>
        <v>489841</v>
      </c>
      <c r="G82" s="135"/>
      <c r="H82" s="36">
        <f>ROUND(PL!H75/1000,0)+1</f>
        <v>536397</v>
      </c>
      <c r="I82" s="135"/>
      <c r="J82" s="36">
        <f>ROUND(PL!J75/1000,0)</f>
        <v>598138</v>
      </c>
      <c r="K82" s="135"/>
      <c r="L82" s="36">
        <f>ROUND(PL!L75/1000,0)</f>
        <v>-6167</v>
      </c>
    </row>
    <row r="83" spans="1:14" ht="8.1" customHeight="1">
      <c r="F83" s="37"/>
      <c r="G83" s="135"/>
      <c r="H83" s="37"/>
      <c r="I83" s="135"/>
      <c r="J83" s="37"/>
      <c r="K83" s="135"/>
      <c r="L83" s="37"/>
    </row>
    <row r="84" spans="1:14" s="39" customFormat="1" ht="18.75" thickBot="1">
      <c r="A84" s="39" t="s">
        <v>160</v>
      </c>
      <c r="D84" s="54"/>
      <c r="F84" s="56">
        <f>SUM(F81:F83)</f>
        <v>489841</v>
      </c>
      <c r="G84" s="136">
        <v>0</v>
      </c>
      <c r="H84" s="56">
        <f>SUM(H81:H83)</f>
        <v>536396</v>
      </c>
      <c r="I84" s="136">
        <v>0</v>
      </c>
      <c r="J84" s="56">
        <f>SUM(J81:J83)</f>
        <v>598138</v>
      </c>
      <c r="K84" s="136">
        <v>0</v>
      </c>
      <c r="L84" s="56">
        <f>SUM(L81:L83)</f>
        <v>-6167</v>
      </c>
      <c r="N84" s="41"/>
    </row>
    <row r="85" spans="1:14" ht="18.75" thickTop="1">
      <c r="A85" s="48"/>
      <c r="B85" s="48"/>
      <c r="C85" s="48"/>
      <c r="D85" s="49"/>
      <c r="E85" s="48"/>
      <c r="F85" s="50"/>
      <c r="G85" s="136">
        <v>0</v>
      </c>
      <c r="H85" s="37"/>
      <c r="I85" s="136">
        <v>0</v>
      </c>
      <c r="J85" s="37"/>
      <c r="K85" s="50"/>
      <c r="L85" s="37"/>
    </row>
    <row r="86" spans="1:14">
      <c r="A86" s="48" t="s">
        <v>327</v>
      </c>
      <c r="B86" s="48"/>
      <c r="C86" s="48"/>
      <c r="D86" s="49"/>
      <c r="E86" s="48"/>
      <c r="F86" s="55"/>
      <c r="G86" s="55"/>
      <c r="H86" s="55"/>
      <c r="L86" s="18"/>
    </row>
    <row r="87" spans="1:14" ht="18.75" thickBot="1">
      <c r="A87" s="48"/>
      <c r="B87" s="48" t="s">
        <v>328</v>
      </c>
      <c r="C87" s="48"/>
      <c r="D87" s="49"/>
      <c r="E87" s="48"/>
      <c r="F87" s="187">
        <v>6.8400000000000002E-2</v>
      </c>
      <c r="G87" s="188"/>
      <c r="H87" s="187">
        <v>0.1074</v>
      </c>
      <c r="I87" s="188"/>
      <c r="J87" s="187">
        <v>7.0999999999999994E-2</v>
      </c>
      <c r="K87" s="188"/>
      <c r="L87" s="187">
        <v>0.11459999999999999</v>
      </c>
    </row>
    <row r="88" spans="1:14" ht="9" customHeight="1" thickTop="1">
      <c r="A88" s="48"/>
      <c r="B88" s="48"/>
      <c r="C88" s="48"/>
      <c r="D88" s="49"/>
      <c r="E88" s="48"/>
      <c r="F88" s="37"/>
      <c r="G88" s="37"/>
      <c r="H88" s="37"/>
      <c r="I88" s="37"/>
      <c r="J88" s="37"/>
      <c r="K88" s="37"/>
      <c r="L88" s="37"/>
    </row>
    <row r="89" spans="1:14" ht="18.75" customHeight="1">
      <c r="A89" s="48"/>
      <c r="B89" s="48"/>
      <c r="C89" s="48"/>
      <c r="D89" s="49"/>
      <c r="E89" s="48"/>
      <c r="F89" s="37"/>
      <c r="G89" s="50"/>
      <c r="H89" s="37"/>
      <c r="I89" s="50"/>
      <c r="J89" s="37"/>
      <c r="K89" s="50"/>
      <c r="L89" s="37"/>
    </row>
    <row r="90" spans="1:14" ht="18.75" customHeight="1">
      <c r="A90" s="48"/>
      <c r="B90" s="48"/>
      <c r="C90" s="48"/>
      <c r="D90" s="49"/>
      <c r="E90" s="48"/>
      <c r="F90" s="37"/>
      <c r="G90" s="50"/>
      <c r="H90" s="37"/>
      <c r="I90" s="50"/>
      <c r="J90" s="37"/>
      <c r="K90" s="50"/>
      <c r="L90" s="37"/>
    </row>
    <row r="91" spans="1:14" ht="18.75" customHeight="1">
      <c r="A91" s="48"/>
      <c r="B91" s="48"/>
      <c r="C91" s="48"/>
      <c r="D91" s="49"/>
      <c r="E91" s="48"/>
      <c r="F91" s="37"/>
      <c r="G91" s="50"/>
      <c r="H91" s="37"/>
      <c r="I91" s="50"/>
      <c r="J91" s="37"/>
      <c r="K91" s="50"/>
      <c r="L91" s="37"/>
    </row>
    <row r="92" spans="1:14" ht="18.75" customHeight="1">
      <c r="A92" s="48"/>
      <c r="B92" s="48"/>
      <c r="C92" s="48"/>
      <c r="D92" s="49"/>
      <c r="E92" s="48"/>
      <c r="F92" s="37"/>
      <c r="G92" s="50"/>
      <c r="H92" s="37"/>
      <c r="I92" s="50"/>
      <c r="J92" s="37"/>
      <c r="K92" s="50"/>
      <c r="L92" s="37"/>
    </row>
    <row r="93" spans="1:14" ht="18.75" customHeight="1">
      <c r="A93" s="48"/>
      <c r="B93" s="48"/>
      <c r="C93" s="48"/>
      <c r="D93" s="49"/>
      <c r="E93" s="48"/>
      <c r="F93" s="37"/>
      <c r="G93" s="50"/>
      <c r="H93" s="37"/>
      <c r="I93" s="50"/>
      <c r="J93" s="37"/>
      <c r="K93" s="50"/>
      <c r="L93" s="37"/>
    </row>
    <row r="94" spans="1:14">
      <c r="A94" s="48"/>
      <c r="B94" s="48"/>
      <c r="C94" s="48"/>
      <c r="D94" s="49"/>
      <c r="E94" s="48"/>
      <c r="F94" s="50"/>
      <c r="G94" s="50"/>
      <c r="H94" s="37"/>
      <c r="I94" s="50"/>
      <c r="J94" s="37"/>
      <c r="K94" s="50"/>
      <c r="L94" s="37"/>
    </row>
    <row r="95" spans="1:14">
      <c r="A95" s="48"/>
      <c r="B95" s="48"/>
      <c r="C95" s="48"/>
      <c r="D95" s="49"/>
      <c r="E95" s="48"/>
      <c r="F95" s="50"/>
      <c r="G95" s="50"/>
      <c r="H95" s="37"/>
      <c r="I95" s="50"/>
      <c r="J95" s="37"/>
      <c r="K95" s="50"/>
      <c r="L95" s="37"/>
    </row>
    <row r="96" spans="1:14">
      <c r="A96" s="48"/>
      <c r="B96" s="48"/>
      <c r="C96" s="48"/>
      <c r="D96" s="49"/>
      <c r="E96" s="48"/>
      <c r="F96" s="50"/>
      <c r="G96" s="50"/>
      <c r="H96" s="37"/>
      <c r="I96" s="50"/>
      <c r="J96" s="37"/>
      <c r="K96" s="50"/>
      <c r="L96" s="37"/>
    </row>
    <row r="97" spans="1:14">
      <c r="A97" s="48"/>
      <c r="B97" s="48"/>
      <c r="C97" s="48"/>
      <c r="D97" s="49"/>
      <c r="E97" s="48"/>
      <c r="F97" s="50"/>
      <c r="G97" s="50"/>
      <c r="H97" s="37"/>
      <c r="I97" s="50"/>
      <c r="J97" s="37"/>
      <c r="K97" s="50"/>
      <c r="L97" s="37"/>
    </row>
    <row r="98" spans="1:14">
      <c r="A98" s="48"/>
      <c r="B98" s="48"/>
      <c r="C98" s="48"/>
      <c r="D98" s="49"/>
      <c r="E98" s="48"/>
      <c r="F98" s="50"/>
      <c r="G98" s="50"/>
      <c r="H98" s="37"/>
      <c r="I98" s="50"/>
      <c r="J98" s="37"/>
      <c r="K98" s="50"/>
      <c r="L98" s="37"/>
    </row>
    <row r="99" spans="1:14">
      <c r="A99" s="48"/>
      <c r="B99" s="48"/>
      <c r="C99" s="48"/>
      <c r="D99" s="49"/>
      <c r="E99" s="48"/>
      <c r="F99" s="50"/>
      <c r="G99" s="50"/>
      <c r="H99" s="37"/>
      <c r="I99" s="50"/>
      <c r="J99" s="37"/>
      <c r="K99" s="50"/>
      <c r="L99" s="37"/>
    </row>
    <row r="100" spans="1:14">
      <c r="A100" s="48"/>
      <c r="B100" s="48"/>
      <c r="C100" s="48"/>
      <c r="D100" s="49"/>
      <c r="E100" s="48"/>
      <c r="F100" s="50"/>
      <c r="G100" s="50"/>
      <c r="H100" s="37"/>
      <c r="I100" s="50"/>
      <c r="J100" s="37"/>
      <c r="K100" s="50"/>
      <c r="L100" s="37"/>
    </row>
    <row r="101" spans="1:14" ht="11.25" customHeight="1">
      <c r="A101" s="48"/>
      <c r="B101" s="48"/>
      <c r="C101" s="48"/>
      <c r="D101" s="49"/>
      <c r="E101" s="48"/>
      <c r="F101" s="50"/>
      <c r="G101" s="50"/>
      <c r="H101" s="37"/>
      <c r="I101" s="50"/>
      <c r="J101" s="37"/>
      <c r="K101" s="50"/>
      <c r="L101" s="37"/>
      <c r="N101" s="12"/>
    </row>
    <row r="102" spans="1:14" ht="19.5" customHeight="1">
      <c r="A102" s="51" t="str">
        <f>A53</f>
        <v>หมายเหตุประกอบข้อมูลทางการเงินในหน้า 13 ถึง 50 เป็นส่วนหนึ่งของข้อมูลทางการเงินระหว่างกาลนี้</v>
      </c>
      <c r="B102" s="58"/>
      <c r="C102" s="51"/>
      <c r="D102" s="59"/>
      <c r="E102" s="58"/>
      <c r="F102" s="60"/>
      <c r="G102" s="60"/>
      <c r="H102" s="36"/>
      <c r="I102" s="60"/>
      <c r="J102" s="36"/>
      <c r="K102" s="60"/>
      <c r="L102" s="60"/>
      <c r="N102" s="12"/>
    </row>
  </sheetData>
  <mergeCells count="4">
    <mergeCell ref="F5:H5"/>
    <mergeCell ref="J5:L5"/>
    <mergeCell ref="F58:H58"/>
    <mergeCell ref="J58:L58"/>
  </mergeCells>
  <pageMargins left="1" right="0.5" top="0.5" bottom="0.6" header="0.49" footer="0.4"/>
  <pageSetup paperSize="9" scale="94" firstPageNumber="6" fitToHeight="0" orientation="portrait" blackAndWhite="1" useFirstPageNumber="1" horizontalDpi="1200" verticalDpi="1200" r:id="rId1"/>
  <headerFooter>
    <oddFooter>&amp;R&amp;"Angsana New,Regular"&amp;13  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AA36"/>
  <sheetViews>
    <sheetView zoomScale="120" zoomScaleNormal="120" zoomScaleSheetLayoutView="110" workbookViewId="0">
      <selection activeCell="S31" sqref="S31"/>
    </sheetView>
  </sheetViews>
  <sheetFormatPr defaultColWidth="9.140625" defaultRowHeight="18.75" customHeight="1"/>
  <cols>
    <col min="1" max="2" width="2.28515625" style="76" customWidth="1"/>
    <col min="3" max="3" width="25.7109375" style="12" customWidth="1"/>
    <col min="4" max="4" width="10.85546875" style="18" customWidth="1"/>
    <col min="5" max="5" width="0.5703125" style="19" customWidth="1"/>
    <col min="6" max="6" width="10.7109375" style="18" bestFit="1" customWidth="1"/>
    <col min="7" max="7" width="0.5703125" style="19" customWidth="1"/>
    <col min="8" max="8" width="10.7109375" style="18" bestFit="1" customWidth="1"/>
    <col min="9" max="9" width="0.5703125" style="19" customWidth="1"/>
    <col min="10" max="10" width="12.28515625" style="19" bestFit="1" customWidth="1"/>
    <col min="11" max="11" width="0.5703125" style="19" customWidth="1"/>
    <col min="12" max="12" width="10.28515625" style="18" bestFit="1" customWidth="1"/>
    <col min="13" max="13" width="0.5703125" style="19" customWidth="1"/>
    <col min="14" max="14" width="8.28515625" style="19" bestFit="1" customWidth="1"/>
    <col min="15" max="15" width="0.5703125" style="19" customWidth="1"/>
    <col min="16" max="16" width="9.140625" style="19" customWidth="1"/>
    <col min="17" max="17" width="0.5703125" style="19" customWidth="1"/>
    <col min="18" max="18" width="16.5703125" style="19" bestFit="1" customWidth="1"/>
    <col min="19" max="19" width="0.5703125" style="19" customWidth="1"/>
    <col min="20" max="20" width="10.5703125" style="19" bestFit="1" customWidth="1"/>
    <col min="21" max="21" width="0.5703125" style="19" customWidth="1"/>
    <col min="22" max="22" width="12.28515625" style="19" bestFit="1" customWidth="1"/>
    <col min="23" max="23" width="0.5703125" style="19" customWidth="1"/>
    <col min="24" max="24" width="11.5703125" style="19" bestFit="1" customWidth="1"/>
    <col min="25" max="25" width="0.5703125" style="19" customWidth="1"/>
    <col min="26" max="26" width="12.42578125" style="19" bestFit="1" customWidth="1"/>
    <col min="27" max="16384" width="9.140625" style="12"/>
  </cols>
  <sheetData>
    <row r="1" spans="1:27" s="30" customFormat="1" ht="18">
      <c r="A1" s="70" t="s">
        <v>0</v>
      </c>
      <c r="B1" s="70"/>
      <c r="C1" s="71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7" s="30" customFormat="1" ht="18">
      <c r="A2" s="70" t="s">
        <v>349</v>
      </c>
      <c r="B2" s="70"/>
      <c r="C2" s="71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7" s="30" customFormat="1" ht="18">
      <c r="A3" s="72" t="str">
        <f>PL!A51</f>
        <v>สำหรับงวดสามเดือนสิ้นสุดวันที่ 31 มีนาคม พ.ศ. 2560</v>
      </c>
      <c r="B3" s="72"/>
      <c r="C3" s="73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7" s="30" customFormat="1" ht="18">
      <c r="A4" s="167"/>
      <c r="B4" s="167"/>
      <c r="C4" s="168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</row>
    <row r="5" spans="1:27" s="30" customFormat="1" ht="18" customHeight="1">
      <c r="A5" s="74"/>
      <c r="B5" s="74"/>
      <c r="D5" s="456" t="s">
        <v>173</v>
      </c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  <c r="R5" s="456"/>
      <c r="S5" s="456"/>
      <c r="T5" s="456"/>
      <c r="U5" s="456"/>
      <c r="V5" s="456"/>
      <c r="W5" s="456"/>
      <c r="X5" s="456"/>
      <c r="Y5" s="456"/>
      <c r="Z5" s="456"/>
    </row>
    <row r="6" spans="1:27" s="79" customFormat="1" ht="17.100000000000001" customHeight="1">
      <c r="A6" s="78"/>
      <c r="B6" s="78"/>
      <c r="D6" s="456" t="s">
        <v>124</v>
      </c>
      <c r="E6" s="456"/>
      <c r="F6" s="456"/>
      <c r="G6" s="456"/>
      <c r="H6" s="456"/>
      <c r="I6" s="456"/>
      <c r="J6" s="456"/>
      <c r="K6" s="456"/>
      <c r="L6" s="456"/>
      <c r="M6" s="456"/>
      <c r="N6" s="456"/>
      <c r="O6" s="456"/>
      <c r="P6" s="456"/>
      <c r="Q6" s="456"/>
      <c r="R6" s="456"/>
      <c r="S6" s="456"/>
      <c r="T6" s="456"/>
      <c r="U6" s="456"/>
      <c r="V6" s="456"/>
      <c r="W6" s="80"/>
      <c r="X6" s="80"/>
      <c r="Y6" s="80"/>
      <c r="Z6" s="80"/>
    </row>
    <row r="7" spans="1:27" s="79" customFormat="1" ht="17.100000000000001" customHeight="1">
      <c r="A7" s="78"/>
      <c r="B7" s="78"/>
      <c r="D7" s="80"/>
      <c r="E7" s="80"/>
      <c r="F7" s="80"/>
      <c r="G7" s="80"/>
      <c r="H7" s="80"/>
      <c r="I7" s="80"/>
      <c r="J7" s="80"/>
      <c r="K7" s="80"/>
      <c r="L7" s="458" t="s">
        <v>56</v>
      </c>
      <c r="M7" s="458"/>
      <c r="N7" s="458"/>
      <c r="O7" s="458"/>
      <c r="P7" s="458"/>
      <c r="Q7" s="458"/>
      <c r="R7" s="458"/>
      <c r="S7" s="458"/>
      <c r="T7" s="458"/>
      <c r="U7" s="80"/>
      <c r="V7" s="183"/>
      <c r="W7" s="80"/>
      <c r="X7" s="80"/>
      <c r="Y7" s="80"/>
      <c r="Z7" s="80"/>
    </row>
    <row r="8" spans="1:27" s="79" customFormat="1" ht="17.100000000000001" customHeight="1">
      <c r="A8" s="78"/>
      <c r="B8" s="78"/>
      <c r="D8" s="81"/>
      <c r="E8" s="82"/>
      <c r="F8" s="81"/>
      <c r="G8" s="82"/>
      <c r="H8" s="457" t="s">
        <v>53</v>
      </c>
      <c r="I8" s="457"/>
      <c r="J8" s="457"/>
      <c r="K8" s="83"/>
      <c r="L8" s="458" t="s">
        <v>352</v>
      </c>
      <c r="M8" s="458"/>
      <c r="N8" s="458"/>
      <c r="O8" s="458"/>
      <c r="P8" s="458"/>
      <c r="Q8" s="458"/>
      <c r="R8" s="458"/>
      <c r="S8" s="82"/>
      <c r="T8" s="81"/>
      <c r="U8" s="82"/>
      <c r="V8" s="82"/>
      <c r="W8" s="82"/>
      <c r="X8" s="82"/>
      <c r="Y8" s="82"/>
      <c r="Z8" s="82"/>
    </row>
    <row r="9" spans="1:27" s="79" customFormat="1" ht="17.100000000000001" customHeight="1">
      <c r="A9" s="78"/>
      <c r="B9" s="78"/>
      <c r="D9" s="81"/>
      <c r="E9" s="82"/>
      <c r="F9" s="81"/>
      <c r="G9" s="82"/>
      <c r="H9" s="84"/>
      <c r="I9" s="84"/>
      <c r="J9" s="84"/>
      <c r="K9" s="82"/>
      <c r="L9" s="80"/>
      <c r="M9" s="80"/>
      <c r="N9" s="80"/>
      <c r="O9" s="80"/>
      <c r="P9" s="80"/>
      <c r="Q9" s="80"/>
      <c r="R9" s="81" t="s">
        <v>185</v>
      </c>
      <c r="S9" s="82"/>
      <c r="T9" s="81"/>
      <c r="U9" s="82"/>
      <c r="V9" s="82"/>
      <c r="W9" s="82"/>
      <c r="X9" s="183"/>
      <c r="Y9" s="82"/>
      <c r="Z9" s="82"/>
    </row>
    <row r="10" spans="1:27" s="79" customFormat="1" ht="17.100000000000001" customHeight="1">
      <c r="A10" s="78"/>
      <c r="B10" s="78"/>
      <c r="D10" s="81"/>
      <c r="E10" s="82"/>
      <c r="F10" s="81"/>
      <c r="G10" s="82"/>
      <c r="H10" s="84"/>
      <c r="I10" s="84"/>
      <c r="J10" s="84"/>
      <c r="K10" s="82"/>
      <c r="L10" s="80"/>
      <c r="M10" s="80"/>
      <c r="N10" s="80"/>
      <c r="O10" s="80"/>
      <c r="P10" s="80" t="s">
        <v>248</v>
      </c>
      <c r="Q10" s="80"/>
      <c r="R10" s="81" t="s">
        <v>184</v>
      </c>
      <c r="S10" s="82"/>
      <c r="T10" s="81" t="s">
        <v>119</v>
      </c>
      <c r="U10" s="82"/>
      <c r="V10" s="81" t="s">
        <v>119</v>
      </c>
      <c r="W10" s="82"/>
      <c r="X10" s="183"/>
      <c r="Y10" s="82"/>
      <c r="Z10" s="183"/>
    </row>
    <row r="11" spans="1:27" s="79" customFormat="1" ht="17.100000000000001" customHeight="1">
      <c r="A11" s="78"/>
      <c r="B11" s="78"/>
      <c r="D11" s="81" t="s">
        <v>192</v>
      </c>
      <c r="E11" s="82"/>
      <c r="F11" s="81" t="s">
        <v>195</v>
      </c>
      <c r="G11" s="82"/>
      <c r="H11" s="82" t="s">
        <v>190</v>
      </c>
      <c r="I11" s="84"/>
      <c r="J11" s="84"/>
      <c r="K11" s="82"/>
      <c r="L11" s="80"/>
      <c r="M11" s="80"/>
      <c r="N11" s="80"/>
      <c r="O11" s="80"/>
      <c r="P11" s="80" t="s">
        <v>247</v>
      </c>
      <c r="Q11" s="80"/>
      <c r="R11" s="81" t="s">
        <v>186</v>
      </c>
      <c r="S11" s="82"/>
      <c r="T11" s="81" t="s">
        <v>249</v>
      </c>
      <c r="U11" s="82"/>
      <c r="V11" s="81" t="s">
        <v>252</v>
      </c>
      <c r="W11" s="82"/>
      <c r="X11" s="82" t="s">
        <v>253</v>
      </c>
      <c r="Y11" s="82"/>
      <c r="Z11" s="82" t="s">
        <v>119</v>
      </c>
    </row>
    <row r="12" spans="1:27" s="79" customFormat="1" ht="17.100000000000001" customHeight="1">
      <c r="A12" s="78"/>
      <c r="B12" s="78"/>
      <c r="D12" s="81" t="s">
        <v>194</v>
      </c>
      <c r="E12" s="82"/>
      <c r="F12" s="80" t="s">
        <v>243</v>
      </c>
      <c r="G12" s="82"/>
      <c r="H12" s="82" t="s">
        <v>191</v>
      </c>
      <c r="I12" s="82"/>
      <c r="J12" s="82"/>
      <c r="K12" s="82"/>
      <c r="L12" s="81" t="s">
        <v>125</v>
      </c>
      <c r="M12" s="82"/>
      <c r="N12" s="81" t="s">
        <v>246</v>
      </c>
      <c r="O12" s="82"/>
      <c r="P12" s="81" t="s">
        <v>167</v>
      </c>
      <c r="Q12" s="82"/>
      <c r="R12" s="81" t="s">
        <v>188</v>
      </c>
      <c r="S12" s="82"/>
      <c r="T12" s="81" t="s">
        <v>251</v>
      </c>
      <c r="U12" s="82"/>
      <c r="V12" s="81" t="s">
        <v>250</v>
      </c>
      <c r="W12" s="82"/>
      <c r="X12" s="82" t="s">
        <v>255</v>
      </c>
      <c r="Y12" s="82"/>
      <c r="Z12" s="82" t="s">
        <v>252</v>
      </c>
    </row>
    <row r="13" spans="1:27" s="79" customFormat="1" ht="17.100000000000001" customHeight="1">
      <c r="A13" s="78"/>
      <c r="B13" s="78"/>
      <c r="D13" s="80" t="s">
        <v>193</v>
      </c>
      <c r="E13" s="84"/>
      <c r="F13" s="80" t="s">
        <v>244</v>
      </c>
      <c r="G13" s="84"/>
      <c r="H13" s="84" t="s">
        <v>189</v>
      </c>
      <c r="I13" s="84"/>
      <c r="J13" s="84" t="s">
        <v>55</v>
      </c>
      <c r="K13" s="84"/>
      <c r="L13" s="80" t="s">
        <v>127</v>
      </c>
      <c r="M13" s="84"/>
      <c r="N13" s="80" t="s">
        <v>245</v>
      </c>
      <c r="O13" s="84"/>
      <c r="P13" s="80" t="s">
        <v>168</v>
      </c>
      <c r="Q13" s="84"/>
      <c r="R13" s="80" t="s">
        <v>187</v>
      </c>
      <c r="S13" s="84"/>
      <c r="T13" s="80" t="s">
        <v>250</v>
      </c>
      <c r="U13" s="84"/>
      <c r="V13" s="84" t="s">
        <v>128</v>
      </c>
      <c r="W13" s="84"/>
      <c r="X13" s="84" t="s">
        <v>254</v>
      </c>
      <c r="Y13" s="84"/>
      <c r="Z13" s="84" t="s">
        <v>250</v>
      </c>
    </row>
    <row r="14" spans="1:27" s="79" customFormat="1" ht="17.100000000000001" customHeight="1">
      <c r="A14" s="78"/>
      <c r="B14" s="78"/>
      <c r="D14" s="85" t="s">
        <v>172</v>
      </c>
      <c r="E14" s="82"/>
      <c r="F14" s="85" t="s">
        <v>172</v>
      </c>
      <c r="G14" s="82"/>
      <c r="H14" s="85" t="s">
        <v>172</v>
      </c>
      <c r="I14" s="82"/>
      <c r="J14" s="85" t="s">
        <v>172</v>
      </c>
      <c r="K14" s="82"/>
      <c r="L14" s="85" t="s">
        <v>172</v>
      </c>
      <c r="M14" s="82"/>
      <c r="N14" s="85" t="s">
        <v>172</v>
      </c>
      <c r="O14" s="82"/>
      <c r="P14" s="85" t="s">
        <v>172</v>
      </c>
      <c r="Q14" s="82"/>
      <c r="R14" s="85" t="s">
        <v>172</v>
      </c>
      <c r="S14" s="82"/>
      <c r="T14" s="85" t="s">
        <v>172</v>
      </c>
      <c r="U14" s="82"/>
      <c r="V14" s="85" t="s">
        <v>172</v>
      </c>
      <c r="W14" s="82"/>
      <c r="X14" s="85" t="s">
        <v>172</v>
      </c>
      <c r="Y14" s="82"/>
      <c r="Z14" s="85" t="s">
        <v>172</v>
      </c>
    </row>
    <row r="15" spans="1:27" s="79" customFormat="1" ht="7.5" customHeight="1">
      <c r="A15" s="78"/>
      <c r="B15" s="78"/>
      <c r="D15" s="86"/>
      <c r="E15" s="87"/>
      <c r="F15" s="86"/>
      <c r="G15" s="87"/>
      <c r="H15" s="87"/>
      <c r="I15" s="87"/>
      <c r="J15" s="87"/>
      <c r="K15" s="87"/>
      <c r="L15" s="86"/>
      <c r="M15" s="87"/>
      <c r="N15" s="86"/>
      <c r="O15" s="87"/>
      <c r="P15" s="86"/>
      <c r="Q15" s="87"/>
      <c r="R15" s="86"/>
      <c r="S15" s="87"/>
      <c r="T15" s="86"/>
      <c r="U15" s="87"/>
      <c r="V15" s="87"/>
      <c r="W15" s="87"/>
      <c r="X15" s="87"/>
      <c r="Y15" s="87"/>
      <c r="Z15" s="87"/>
    </row>
    <row r="16" spans="1:27" s="90" customFormat="1" ht="17.100000000000001" customHeight="1">
      <c r="A16" s="88" t="s">
        <v>200</v>
      </c>
      <c r="B16" s="89"/>
      <c r="D16" s="91">
        <f>ROUND('CE CONSO (T) 10'!D16/1000,0)</f>
        <v>3882074</v>
      </c>
      <c r="E16" s="147"/>
      <c r="F16" s="91">
        <f>ROUND('CE CONSO (T) 10'!F16/1000,0)</f>
        <v>438705</v>
      </c>
      <c r="G16" s="147"/>
      <c r="H16" s="91">
        <f>ROUND('CE CONSO (T) 10'!H16/1000,0)</f>
        <v>600000</v>
      </c>
      <c r="I16" s="147"/>
      <c r="J16" s="91">
        <f>ROUND('CE CONSO (T) 10'!J16/1000,0)</f>
        <v>3598304</v>
      </c>
      <c r="K16" s="147"/>
      <c r="L16" s="91">
        <f>ROUND('CE CONSO (T) 10'!L16/1000,0)</f>
        <v>845</v>
      </c>
      <c r="M16" s="147"/>
      <c r="N16" s="91">
        <f>ROUND('CE CONSO (T) 10'!N16/1000,0)</f>
        <v>0</v>
      </c>
      <c r="O16" s="147"/>
      <c r="P16" s="91">
        <f>ROUND('CE CONSO (T) 10'!P16/1000,0)</f>
        <v>845</v>
      </c>
      <c r="Q16" s="147"/>
      <c r="R16" s="91">
        <f>ROUND('CE CONSO (T) 10'!R16/1000,0)</f>
        <v>8519928</v>
      </c>
      <c r="S16" s="147"/>
      <c r="T16" s="91">
        <f>SUM(L16:R16)</f>
        <v>8521618</v>
      </c>
      <c r="U16" s="147"/>
      <c r="V16" s="91">
        <f>SUM(D16:J16)+T16</f>
        <v>17040701</v>
      </c>
      <c r="W16" s="147"/>
      <c r="X16" s="91">
        <f>ROUND('CE CONSO (T) 10'!X16/1000,0)</f>
        <v>0</v>
      </c>
      <c r="Y16" s="147"/>
      <c r="Z16" s="92">
        <f>V16+X16</f>
        <v>17040701</v>
      </c>
      <c r="AA16" s="95"/>
    </row>
    <row r="17" spans="1:26" s="90" customFormat="1" ht="17.100000000000001" customHeight="1">
      <c r="A17" s="93" t="s">
        <v>165</v>
      </c>
      <c r="B17" s="93"/>
      <c r="C17" s="94"/>
      <c r="D17" s="92" t="e">
        <f>ROUND('CE CONSO (T) 10'!D17/1000,0)</f>
        <v>#VALUE!</v>
      </c>
      <c r="E17" s="147">
        <v>0</v>
      </c>
      <c r="F17" s="92" t="e">
        <f>ROUND('CE CONSO (T) 10'!F17/1000,0)</f>
        <v>#VALUE!</v>
      </c>
      <c r="G17" s="147"/>
      <c r="H17" s="92" t="e">
        <f>ROUND('CE CONSO (T) 10'!H17/1000,0)</f>
        <v>#VALUE!</v>
      </c>
      <c r="I17" s="147"/>
      <c r="J17" s="91">
        <f>ROUND('CE CONSO (T) 10'!J17/1000,0)</f>
        <v>0</v>
      </c>
      <c r="K17" s="147"/>
      <c r="L17" s="92">
        <f>ROUND('CE CONSO (T) 10'!L17/1000,0)+1</f>
        <v>1</v>
      </c>
      <c r="M17" s="147"/>
      <c r="N17" s="92">
        <f>ROUND('CE CONSO (T) 10'!N17/1000,0)</f>
        <v>0</v>
      </c>
      <c r="O17" s="147"/>
      <c r="P17" s="92" t="e">
        <f>ROUND('CE CONSO (T) 10'!P17/1000,0)</f>
        <v>#VALUE!</v>
      </c>
      <c r="Q17" s="147"/>
      <c r="R17" s="92">
        <f>ROUND('CE CONSO (T) 10'!R17/1000,0)</f>
        <v>0</v>
      </c>
      <c r="S17" s="147"/>
      <c r="T17" s="91" t="e">
        <f t="shared" ref="T17:T20" si="0">SUM(L17:R17)</f>
        <v>#VALUE!</v>
      </c>
      <c r="U17" s="147"/>
      <c r="V17" s="91" t="e">
        <f t="shared" ref="V17:V20" si="1">SUM(D17:J17)+T17</f>
        <v>#VALUE!</v>
      </c>
      <c r="W17" s="147"/>
      <c r="X17" s="92">
        <f>ROUND('CE CONSO (T) 10'!X17/1000,0)</f>
        <v>0</v>
      </c>
      <c r="Y17" s="147"/>
      <c r="Z17" s="92" t="e">
        <f t="shared" ref="Z17:Z20" si="2">V17+X17</f>
        <v>#VALUE!</v>
      </c>
    </row>
    <row r="18" spans="1:26" s="90" customFormat="1" ht="17.100000000000001" customHeight="1">
      <c r="A18" s="93" t="s">
        <v>148</v>
      </c>
      <c r="B18" s="93"/>
      <c r="D18" s="92" t="e">
        <f>ROUND('CE CONSO (T) 10'!D18/1000,0)</f>
        <v>#VALUE!</v>
      </c>
      <c r="E18" s="147"/>
      <c r="F18" s="92" t="e">
        <f>ROUND('CE CONSO (T) 10'!F18/1000,0)</f>
        <v>#VALUE!</v>
      </c>
      <c r="G18" s="147"/>
      <c r="H18" s="92" t="e">
        <f>ROUND('CE CONSO (T) 10'!H18/1000,0)</f>
        <v>#VALUE!</v>
      </c>
      <c r="I18" s="147"/>
      <c r="J18" s="91" t="e">
        <f>ROUND('CE CONSO (T) 10'!J18/1000,0)</f>
        <v>#VALUE!</v>
      </c>
      <c r="K18" s="147"/>
      <c r="L18" s="92" t="e">
        <f>ROUND('CE CONSO (T) 10'!L18/1000,0)</f>
        <v>#VALUE!</v>
      </c>
      <c r="M18" s="147">
        <v>0</v>
      </c>
      <c r="N18" s="92" t="e">
        <f>ROUND('CE CONSO (T) 10'!N18/1000,0)</f>
        <v>#VALUE!</v>
      </c>
      <c r="O18" s="147"/>
      <c r="P18" s="92" t="e">
        <f>ROUND('CE CONSO (T) 10'!P18/1000,0)</f>
        <v>#VALUE!</v>
      </c>
      <c r="Q18" s="147"/>
      <c r="R18" s="92">
        <f>ROUND('CE CONSO (T) 10'!R18/1000,0)</f>
        <v>0</v>
      </c>
      <c r="S18" s="147"/>
      <c r="T18" s="91" t="e">
        <f t="shared" si="0"/>
        <v>#VALUE!</v>
      </c>
      <c r="U18" s="147"/>
      <c r="V18" s="91" t="e">
        <f t="shared" si="1"/>
        <v>#VALUE!</v>
      </c>
      <c r="W18" s="147"/>
      <c r="X18" s="92">
        <f>ROUND('CE CONSO (T) 10'!X18/1000,0)</f>
        <v>0</v>
      </c>
      <c r="Y18" s="147"/>
      <c r="Z18" s="92" t="e">
        <f t="shared" si="2"/>
        <v>#VALUE!</v>
      </c>
    </row>
    <row r="19" spans="1:26" s="79" customFormat="1" ht="17.100000000000001" customHeight="1">
      <c r="A19" s="93" t="s">
        <v>196</v>
      </c>
      <c r="B19" s="93"/>
      <c r="D19" s="92"/>
      <c r="E19" s="147"/>
      <c r="F19" s="92"/>
      <c r="G19" s="147"/>
      <c r="H19" s="92"/>
      <c r="I19" s="147"/>
      <c r="J19" s="92"/>
      <c r="K19" s="146"/>
      <c r="L19" s="92"/>
      <c r="M19" s="147"/>
      <c r="N19" s="92"/>
      <c r="O19" s="147"/>
      <c r="P19" s="92"/>
      <c r="Q19" s="147"/>
      <c r="R19" s="92"/>
      <c r="S19" s="147"/>
      <c r="T19" s="91"/>
      <c r="U19" s="147"/>
      <c r="V19" s="91"/>
      <c r="W19" s="147"/>
      <c r="X19" s="91"/>
      <c r="Y19" s="147"/>
      <c r="Z19" s="92"/>
    </row>
    <row r="20" spans="1:26" s="90" customFormat="1" ht="17.100000000000001" customHeight="1">
      <c r="A20" s="89"/>
      <c r="B20" s="93" t="s">
        <v>197</v>
      </c>
      <c r="D20" s="92" t="e">
        <f>ROUND('CE CONSO (T) 10'!D21/1000,0)</f>
        <v>#VALUE!</v>
      </c>
      <c r="E20" s="146"/>
      <c r="F20" s="92" t="e">
        <f>ROUND('CE CONSO (T) 10'!F21/1000,0)</f>
        <v>#VALUE!</v>
      </c>
      <c r="G20" s="146"/>
      <c r="H20" s="92" t="e">
        <f>ROUND('CE CONSO (T) 10'!H21/1000,0)</f>
        <v>#VALUE!</v>
      </c>
      <c r="I20" s="146"/>
      <c r="J20" s="92">
        <f>ROUND('CE CONSO (T) 10'!J21/1000,0)</f>
        <v>0</v>
      </c>
      <c r="K20" s="146"/>
      <c r="L20" s="92">
        <f>ROUND('CE CONSO (T) 10'!L21/1000,0)</f>
        <v>-631</v>
      </c>
      <c r="M20" s="146"/>
      <c r="N20" s="92" t="e">
        <f>ROUND('CE CONSO (T) 10'!N21/1000,0)</f>
        <v>#VALUE!</v>
      </c>
      <c r="O20" s="146"/>
      <c r="P20" s="92">
        <f>ROUND('CE CONSO (T) 10'!P21/1000,0)</f>
        <v>-631</v>
      </c>
      <c r="Q20" s="146"/>
      <c r="R20" s="92">
        <f>ROUND('CE CONSO (T) 10'!R21/1000,0)</f>
        <v>-631</v>
      </c>
      <c r="S20" s="146"/>
      <c r="T20" s="91" t="e">
        <f t="shared" si="0"/>
        <v>#VALUE!</v>
      </c>
      <c r="U20" s="146"/>
      <c r="V20" s="91" t="e">
        <f t="shared" si="1"/>
        <v>#VALUE!</v>
      </c>
      <c r="W20" s="146"/>
      <c r="X20" s="91">
        <f>ROUND('CE CONSO (T) 10'!X21/1000,0)</f>
        <v>0</v>
      </c>
      <c r="Y20" s="146"/>
      <c r="Z20" s="92" t="e">
        <f t="shared" si="2"/>
        <v>#VALUE!</v>
      </c>
    </row>
    <row r="21" spans="1:26" s="90" customFormat="1" ht="17.100000000000001" customHeight="1" thickBot="1">
      <c r="A21" s="88" t="s">
        <v>201</v>
      </c>
      <c r="B21" s="89"/>
      <c r="C21" s="94"/>
      <c r="D21" s="182" t="e">
        <f>SUM(D16:D20)</f>
        <v>#VALUE!</v>
      </c>
      <c r="E21" s="146"/>
      <c r="F21" s="182" t="e">
        <f>SUM(F16:F20)</f>
        <v>#VALUE!</v>
      </c>
      <c r="G21" s="146"/>
      <c r="H21" s="182" t="e">
        <f>SUM(H16:H20)</f>
        <v>#VALUE!</v>
      </c>
      <c r="I21" s="146"/>
      <c r="J21" s="182" t="e">
        <f>SUM(J16:J20)</f>
        <v>#VALUE!</v>
      </c>
      <c r="K21" s="146"/>
      <c r="L21" s="182" t="e">
        <f>SUM(L16:L20)</f>
        <v>#VALUE!</v>
      </c>
      <c r="M21" s="146"/>
      <c r="N21" s="182" t="e">
        <f>SUM(N16:N20)</f>
        <v>#VALUE!</v>
      </c>
      <c r="O21" s="146"/>
      <c r="P21" s="182" t="e">
        <f>SUM(P16:P20)</f>
        <v>#VALUE!</v>
      </c>
      <c r="Q21" s="146"/>
      <c r="R21" s="182">
        <f>SUM(R16:R20)</f>
        <v>8519297</v>
      </c>
      <c r="S21" s="146"/>
      <c r="T21" s="182" t="e">
        <f>SUM(T16:T20)</f>
        <v>#VALUE!</v>
      </c>
      <c r="U21" s="146"/>
      <c r="V21" s="182" t="e">
        <f>SUM(V16:V20)</f>
        <v>#VALUE!</v>
      </c>
      <c r="W21" s="146"/>
      <c r="X21" s="182">
        <f>SUM(X16:X20)</f>
        <v>0</v>
      </c>
      <c r="Y21" s="146"/>
      <c r="Z21" s="182" t="e">
        <f>SUM(Z16:Z20)</f>
        <v>#VALUE!</v>
      </c>
    </row>
    <row r="22" spans="1:26" s="90" customFormat="1" ht="17.100000000000001" customHeight="1" thickTop="1">
      <c r="A22" s="93"/>
      <c r="B22" s="93"/>
      <c r="C22" s="95"/>
      <c r="D22" s="92"/>
      <c r="E22" s="146"/>
      <c r="F22" s="92"/>
      <c r="G22" s="146"/>
      <c r="H22" s="92"/>
      <c r="I22" s="146"/>
      <c r="J22" s="92"/>
      <c r="K22" s="146"/>
      <c r="L22" s="92"/>
      <c r="M22" s="146"/>
      <c r="N22" s="92"/>
      <c r="O22" s="146"/>
      <c r="P22" s="92"/>
      <c r="Q22" s="146"/>
      <c r="R22" s="92"/>
      <c r="S22" s="146"/>
      <c r="T22" s="92"/>
      <c r="U22" s="146"/>
      <c r="V22" s="92"/>
      <c r="W22" s="146"/>
      <c r="X22" s="92"/>
      <c r="Y22" s="146"/>
      <c r="Z22" s="92"/>
    </row>
    <row r="23" spans="1:26" s="90" customFormat="1" ht="17.100000000000001" customHeight="1">
      <c r="A23" s="88" t="s">
        <v>198</v>
      </c>
      <c r="B23" s="89"/>
      <c r="D23" s="91">
        <f>ROUND('CE CONSO (T) 10'!D25/1000,0)</f>
        <v>0</v>
      </c>
      <c r="E23" s="147"/>
      <c r="F23" s="91">
        <f>ROUND('CE CONSO (T) 10'!F25/1000,0)</f>
        <v>0</v>
      </c>
      <c r="G23" s="147"/>
      <c r="H23" s="91">
        <f>ROUND('CE CONSO (T) 10'!H25/1000,0)</f>
        <v>0</v>
      </c>
      <c r="I23" s="147"/>
      <c r="J23" s="91">
        <f>ROUND('CE CONSO (T) 10'!J25/1000,0)</f>
        <v>0</v>
      </c>
      <c r="K23" s="147"/>
      <c r="L23" s="91">
        <f>ROUND('CE CONSO (T) 10'!L25/1000,0)</f>
        <v>0</v>
      </c>
      <c r="M23" s="147"/>
      <c r="N23" s="91">
        <f>ROUND('CE CONSO (T) 10'!N25/1000,0)</f>
        <v>0</v>
      </c>
      <c r="O23" s="147"/>
      <c r="P23" s="91">
        <f>ROUND('CE CONSO (T) 10'!P25/1000,0)</f>
        <v>0</v>
      </c>
      <c r="Q23" s="147"/>
      <c r="R23" s="91">
        <f>ROUND('CE CONSO (T) 10'!R25/1000,0)</f>
        <v>0</v>
      </c>
      <c r="S23" s="147"/>
      <c r="T23" s="91">
        <f>SUM(L23:R23)</f>
        <v>0</v>
      </c>
      <c r="U23" s="147"/>
      <c r="V23" s="91">
        <f t="shared" ref="V23:V24" si="3">SUM(D23:J23)+T23</f>
        <v>0</v>
      </c>
      <c r="W23" s="147"/>
      <c r="X23" s="91">
        <f>ROUND('CE CONSO (T) 10'!X25/1000,0)</f>
        <v>0</v>
      </c>
      <c r="Y23" s="147"/>
      <c r="Z23" s="92">
        <f>V23+X23</f>
        <v>0</v>
      </c>
    </row>
    <row r="24" spans="1:26" s="90" customFormat="1" ht="17.100000000000001" customHeight="1">
      <c r="A24" s="93" t="s">
        <v>165</v>
      </c>
      <c r="B24" s="93"/>
      <c r="C24" s="94"/>
      <c r="D24" s="92">
        <f>ROUND('CE CONSO (T) 10'!D26/1000,0)</f>
        <v>3882074</v>
      </c>
      <c r="E24" s="147"/>
      <c r="F24" s="92">
        <f>ROUND('CE CONSO (T) 10'!F26/1000,0)</f>
        <v>438705</v>
      </c>
      <c r="G24" s="147"/>
      <c r="H24" s="92">
        <f>ROUND('CE CONSO (T) 10'!H26/1000,0)</f>
        <v>600000</v>
      </c>
      <c r="I24" s="147"/>
      <c r="J24" s="91">
        <f>ROUND('CE CONSO (T) 10'!J26/1000,0)</f>
        <v>5167182</v>
      </c>
      <c r="K24" s="147"/>
      <c r="L24" s="92">
        <f>ROUND('CE CONSO (T) 10'!L26/1000,0)</f>
        <v>242</v>
      </c>
      <c r="M24" s="147"/>
      <c r="N24" s="92">
        <f>ROUND('CE CONSO (T) 10'!N26/1000,0)</f>
        <v>0</v>
      </c>
      <c r="O24" s="147"/>
      <c r="P24" s="92">
        <f>ROUND('CE CONSO (T) 10'!P26/1000,0)+1</f>
        <v>243</v>
      </c>
      <c r="Q24" s="147"/>
      <c r="R24" s="92">
        <f>ROUND('CE CONSO (T) 10'!R26/1000,0)-1</f>
        <v>10088202</v>
      </c>
      <c r="S24" s="147"/>
      <c r="T24" s="91">
        <f>SUM(L24:R24)</f>
        <v>10088687</v>
      </c>
      <c r="U24" s="147"/>
      <c r="V24" s="91">
        <f t="shared" si="3"/>
        <v>20176648</v>
      </c>
      <c r="W24" s="147"/>
      <c r="X24" s="92">
        <f>ROUND('CE CONSO (T) 10'!X26/1000,0)+1</f>
        <v>1</v>
      </c>
      <c r="Y24" s="147"/>
      <c r="Z24" s="92">
        <f t="shared" ref="Z24:Z27" si="4">V24+X24</f>
        <v>20176649</v>
      </c>
    </row>
    <row r="25" spans="1:26" s="90" customFormat="1" ht="17.100000000000001" customHeight="1">
      <c r="A25" s="93" t="s">
        <v>148</v>
      </c>
      <c r="B25" s="93"/>
      <c r="D25" s="92" t="e">
        <f>ROUND('CE CONSO (T) 10'!D27/1000,0)</f>
        <v>#VALUE!</v>
      </c>
      <c r="E25" s="147"/>
      <c r="F25" s="92" t="e">
        <f>ROUND('CE CONSO (T) 10'!F27/1000,0)</f>
        <v>#VALUE!</v>
      </c>
      <c r="G25" s="147"/>
      <c r="H25" s="92" t="e">
        <f>ROUND('CE CONSO (T) 10'!H27/1000,0)</f>
        <v>#VALUE!</v>
      </c>
      <c r="I25" s="147"/>
      <c r="J25" s="91">
        <f>ROUND('CE CONSO (T) 10'!J27/1000,0)-1</f>
        <v>-1</v>
      </c>
      <c r="K25" s="147"/>
      <c r="L25" s="92">
        <f>ROUND('CE CONSO (T) 10'!L27/1000,0)</f>
        <v>0</v>
      </c>
      <c r="M25" s="147"/>
      <c r="N25" s="92" t="e">
        <f>ROUND('CE CONSO (T) 10'!N27/1000,0)</f>
        <v>#VALUE!</v>
      </c>
      <c r="O25" s="147"/>
      <c r="P25" s="92" t="e">
        <f>ROUND('CE CONSO (T) 10'!P27/1000,0)-1</f>
        <v>#VALUE!</v>
      </c>
      <c r="Q25" s="147"/>
      <c r="R25" s="92">
        <f>ROUND('CE CONSO (T) 10'!R27/1000,0)+1</f>
        <v>1</v>
      </c>
      <c r="S25" s="147"/>
      <c r="T25" s="91" t="e">
        <f>SUM(L25:R25)</f>
        <v>#VALUE!</v>
      </c>
      <c r="U25" s="147"/>
      <c r="V25" s="91" t="e">
        <f>SUM(D25:J25)+T25</f>
        <v>#VALUE!</v>
      </c>
      <c r="W25" s="147"/>
      <c r="X25" s="92">
        <f>ROUND('CE CONSO (T) 10'!X27/1000,0)</f>
        <v>0</v>
      </c>
      <c r="Y25" s="147"/>
      <c r="Z25" s="92" t="e">
        <f>V25+X25</f>
        <v>#VALUE!</v>
      </c>
    </row>
    <row r="26" spans="1:26" s="79" customFormat="1" ht="17.100000000000001" customHeight="1">
      <c r="A26" s="93" t="s">
        <v>196</v>
      </c>
      <c r="B26" s="93"/>
      <c r="D26" s="92"/>
      <c r="E26" s="147"/>
      <c r="F26" s="92"/>
      <c r="G26" s="147"/>
      <c r="H26" s="92"/>
      <c r="I26" s="147"/>
      <c r="J26" s="92"/>
      <c r="K26" s="146"/>
      <c r="L26" s="92"/>
      <c r="M26" s="147"/>
      <c r="N26" s="92"/>
      <c r="O26" s="147"/>
      <c r="P26" s="92"/>
      <c r="Q26" s="147"/>
      <c r="R26" s="92"/>
      <c r="S26" s="147"/>
      <c r="T26" s="92"/>
      <c r="U26" s="147"/>
      <c r="V26" s="91"/>
      <c r="W26" s="147"/>
      <c r="X26" s="92"/>
      <c r="Y26" s="147"/>
      <c r="Z26" s="92"/>
    </row>
    <row r="27" spans="1:26" s="90" customFormat="1" ht="17.100000000000001" customHeight="1">
      <c r="A27" s="89"/>
      <c r="B27" s="93" t="s">
        <v>197</v>
      </c>
      <c r="D27" s="92">
        <f>ROUND('CE CONSO (T) 10'!D30/1000,0)</f>
        <v>0</v>
      </c>
      <c r="E27" s="146"/>
      <c r="F27" s="92">
        <f>ROUND('CE CONSO (T) 10'!F30/1000,0)</f>
        <v>0</v>
      </c>
      <c r="G27" s="146"/>
      <c r="H27" s="92">
        <f>ROUND('CE CONSO (T) 10'!H30/1000,0)</f>
        <v>0</v>
      </c>
      <c r="I27" s="146"/>
      <c r="J27" s="92">
        <f>ROUND('CE CONSO (T) 10'!J30/1000,0)</f>
        <v>0</v>
      </c>
      <c r="K27" s="146"/>
      <c r="L27" s="92">
        <f>ROUND('CE CONSO (T) 10'!L30/1000,0)</f>
        <v>0</v>
      </c>
      <c r="M27" s="146">
        <v>0</v>
      </c>
      <c r="N27" s="92">
        <f>ROUND('CE CONSO (T) 10'!N30/1000,0)</f>
        <v>0</v>
      </c>
      <c r="O27" s="146"/>
      <c r="P27" s="92">
        <f>ROUND('CE CONSO (T) 10'!P30/1000,0)</f>
        <v>0</v>
      </c>
      <c r="Q27" s="146"/>
      <c r="R27" s="92">
        <f>ROUND('CE CONSO (T) 10'!R30/1000,0)</f>
        <v>0</v>
      </c>
      <c r="S27" s="146"/>
      <c r="T27" s="91">
        <v>0</v>
      </c>
      <c r="U27" s="146"/>
      <c r="V27" s="91">
        <f t="shared" ref="V27" si="5">SUM(D27:J27)+T27</f>
        <v>0</v>
      </c>
      <c r="W27" s="146"/>
      <c r="X27" s="91">
        <f>ROUND('CE CONSO (T) 10'!X30/1000,0)</f>
        <v>0</v>
      </c>
      <c r="Y27" s="146"/>
      <c r="Z27" s="92">
        <f t="shared" si="4"/>
        <v>0</v>
      </c>
    </row>
    <row r="28" spans="1:26" s="90" customFormat="1" ht="17.100000000000001" customHeight="1" thickBot="1">
      <c r="A28" s="88" t="s">
        <v>199</v>
      </c>
      <c r="B28" s="89"/>
      <c r="C28" s="94"/>
      <c r="D28" s="182" t="e">
        <f>SUM(D23:D27)</f>
        <v>#VALUE!</v>
      </c>
      <c r="E28" s="146">
        <f t="shared" ref="E28:Z28" si="6">SUM(E23:E27)</f>
        <v>0</v>
      </c>
      <c r="F28" s="182" t="e">
        <f>SUM(F23:F27)</f>
        <v>#VALUE!</v>
      </c>
      <c r="G28" s="146">
        <f t="shared" si="6"/>
        <v>0</v>
      </c>
      <c r="H28" s="182" t="e">
        <f>SUM(H23:H27)</f>
        <v>#VALUE!</v>
      </c>
      <c r="I28" s="146">
        <f t="shared" si="6"/>
        <v>0</v>
      </c>
      <c r="J28" s="182">
        <f>SUM(J23:J27)</f>
        <v>5167181</v>
      </c>
      <c r="K28" s="146">
        <f t="shared" si="6"/>
        <v>0</v>
      </c>
      <c r="L28" s="182">
        <f>SUM(L23:L27)</f>
        <v>242</v>
      </c>
      <c r="M28" s="146">
        <f t="shared" si="6"/>
        <v>0</v>
      </c>
      <c r="N28" s="182" t="e">
        <f>SUM(N23:N27)</f>
        <v>#VALUE!</v>
      </c>
      <c r="O28" s="146">
        <f t="shared" si="6"/>
        <v>0</v>
      </c>
      <c r="P28" s="182" t="e">
        <f>SUM(P23:P27)</f>
        <v>#VALUE!</v>
      </c>
      <c r="Q28" s="146">
        <f t="shared" si="6"/>
        <v>0</v>
      </c>
      <c r="R28" s="182">
        <f>SUM(R23:R27)</f>
        <v>10088203</v>
      </c>
      <c r="S28" s="146">
        <f t="shared" si="6"/>
        <v>0</v>
      </c>
      <c r="T28" s="182" t="e">
        <f t="shared" si="6"/>
        <v>#VALUE!</v>
      </c>
      <c r="U28" s="146">
        <f t="shared" si="6"/>
        <v>0</v>
      </c>
      <c r="V28" s="182" t="e">
        <f t="shared" si="6"/>
        <v>#VALUE!</v>
      </c>
      <c r="W28" s="146">
        <f t="shared" si="6"/>
        <v>0</v>
      </c>
      <c r="X28" s="182">
        <f>SUM(X23:X27)</f>
        <v>1</v>
      </c>
      <c r="Y28" s="146">
        <f t="shared" si="6"/>
        <v>0</v>
      </c>
      <c r="Z28" s="182" t="e">
        <f t="shared" si="6"/>
        <v>#VALUE!</v>
      </c>
    </row>
    <row r="29" spans="1:26" s="90" customFormat="1" ht="17.100000000000001" customHeight="1" thickTop="1">
      <c r="A29" s="93"/>
      <c r="B29" s="93"/>
      <c r="C29" s="95"/>
      <c r="D29" s="92"/>
      <c r="E29" s="146"/>
      <c r="F29" s="92"/>
      <c r="G29" s="146"/>
      <c r="H29" s="92"/>
      <c r="I29" s="146"/>
      <c r="J29" s="92"/>
      <c r="K29" s="146"/>
      <c r="L29" s="92"/>
      <c r="M29" s="146"/>
      <c r="N29" s="92"/>
      <c r="O29" s="146"/>
      <c r="P29" s="92"/>
      <c r="Q29" s="146"/>
      <c r="R29" s="92"/>
      <c r="S29" s="146"/>
      <c r="T29" s="92"/>
      <c r="U29" s="146"/>
      <c r="V29" s="92"/>
      <c r="W29" s="146"/>
      <c r="X29" s="92"/>
      <c r="Y29" s="146"/>
      <c r="Z29" s="92"/>
    </row>
    <row r="30" spans="1:26" s="90" customFormat="1" ht="22.5" customHeight="1">
      <c r="A30" s="88"/>
      <c r="B30" s="89"/>
      <c r="C30" s="94"/>
      <c r="D30" s="91"/>
      <c r="E30" s="92"/>
      <c r="F30" s="91"/>
      <c r="G30" s="92"/>
      <c r="H30" s="91"/>
      <c r="I30" s="92"/>
      <c r="J30" s="91"/>
      <c r="K30" s="92"/>
      <c r="L30" s="91"/>
      <c r="M30" s="92"/>
      <c r="N30" s="91"/>
      <c r="O30" s="92"/>
      <c r="P30" s="91"/>
      <c r="Q30" s="92"/>
      <c r="R30" s="91"/>
      <c r="S30" s="92"/>
      <c r="T30" s="91"/>
      <c r="U30" s="92"/>
      <c r="V30" s="91"/>
      <c r="W30" s="92"/>
      <c r="X30" s="91"/>
      <c r="Y30" s="92"/>
      <c r="Z30" s="91"/>
    </row>
    <row r="31" spans="1:26" s="90" customFormat="1" ht="22.5" customHeight="1">
      <c r="A31" s="88"/>
      <c r="B31" s="89"/>
      <c r="C31" s="94"/>
      <c r="D31" s="91"/>
      <c r="E31" s="92"/>
      <c r="F31" s="91"/>
      <c r="G31" s="92"/>
      <c r="H31" s="91"/>
      <c r="I31" s="92"/>
      <c r="J31" s="91"/>
      <c r="K31" s="92"/>
      <c r="L31" s="91"/>
      <c r="M31" s="92"/>
      <c r="N31" s="91"/>
      <c r="O31" s="92"/>
      <c r="P31" s="91"/>
      <c r="Q31" s="92"/>
      <c r="R31" s="91"/>
      <c r="S31" s="92"/>
      <c r="T31" s="91"/>
      <c r="U31" s="92"/>
      <c r="V31" s="91"/>
      <c r="W31" s="92"/>
      <c r="X31" s="91"/>
      <c r="Y31" s="92"/>
      <c r="Z31" s="91"/>
    </row>
    <row r="32" spans="1:26" s="90" customFormat="1" ht="22.5" customHeight="1">
      <c r="A32" s="88"/>
      <c r="B32" s="89"/>
      <c r="C32" s="94"/>
      <c r="D32" s="91"/>
      <c r="E32" s="92"/>
      <c r="F32" s="91"/>
      <c r="G32" s="92"/>
      <c r="H32" s="91"/>
      <c r="I32" s="92"/>
      <c r="J32" s="91"/>
      <c r="K32" s="92"/>
      <c r="L32" s="91"/>
      <c r="M32" s="92"/>
      <c r="N32" s="91"/>
      <c r="O32" s="92"/>
      <c r="P32" s="91"/>
      <c r="Q32" s="92"/>
      <c r="R32" s="91"/>
      <c r="S32" s="92"/>
      <c r="T32" s="91"/>
      <c r="U32" s="92"/>
      <c r="V32" s="91"/>
      <c r="W32" s="92"/>
      <c r="X32" s="91"/>
      <c r="Y32" s="92"/>
      <c r="Z32" s="91"/>
    </row>
    <row r="33" spans="1:26" s="90" customFormat="1" ht="22.5" customHeight="1">
      <c r="A33" s="88"/>
      <c r="B33" s="89"/>
      <c r="C33" s="94"/>
      <c r="D33" s="91"/>
      <c r="E33" s="92"/>
      <c r="F33" s="91"/>
      <c r="G33" s="92"/>
      <c r="H33" s="91"/>
      <c r="I33" s="92"/>
      <c r="J33" s="91"/>
      <c r="K33" s="92"/>
      <c r="L33" s="91"/>
      <c r="M33" s="92"/>
      <c r="N33" s="91"/>
      <c r="O33" s="92"/>
      <c r="P33" s="91"/>
      <c r="Q33" s="92"/>
      <c r="R33" s="91"/>
      <c r="S33" s="92"/>
      <c r="T33" s="91"/>
      <c r="U33" s="92"/>
      <c r="V33" s="91"/>
      <c r="W33" s="92"/>
      <c r="X33" s="91"/>
      <c r="Y33" s="92"/>
      <c r="Z33" s="91"/>
    </row>
    <row r="34" spans="1:26" s="90" customFormat="1" ht="22.5" customHeight="1">
      <c r="A34" s="88"/>
      <c r="B34" s="89"/>
      <c r="C34" s="94"/>
      <c r="D34" s="91"/>
      <c r="E34" s="92"/>
      <c r="F34" s="91"/>
      <c r="G34" s="92"/>
      <c r="H34" s="91"/>
      <c r="I34" s="92"/>
      <c r="J34" s="91"/>
      <c r="K34" s="92"/>
      <c r="L34" s="91"/>
      <c r="M34" s="92"/>
      <c r="N34" s="91"/>
      <c r="O34" s="92"/>
      <c r="P34" s="91"/>
      <c r="Q34" s="92"/>
      <c r="R34" s="91"/>
      <c r="S34" s="92"/>
      <c r="T34" s="91"/>
      <c r="U34" s="92"/>
      <c r="V34" s="91"/>
      <c r="W34" s="92"/>
      <c r="X34" s="91"/>
      <c r="Y34" s="92"/>
      <c r="Z34" s="91"/>
    </row>
    <row r="35" spans="1:26" s="90" customFormat="1" ht="22.5" customHeight="1">
      <c r="A35" s="88"/>
      <c r="B35" s="89"/>
      <c r="C35" s="94"/>
      <c r="D35" s="91"/>
      <c r="E35" s="92"/>
      <c r="F35" s="91"/>
      <c r="G35" s="92"/>
      <c r="H35" s="91"/>
      <c r="I35" s="92"/>
      <c r="J35" s="91"/>
      <c r="K35" s="92"/>
      <c r="L35" s="91"/>
      <c r="M35" s="92"/>
      <c r="N35" s="91"/>
      <c r="O35" s="92"/>
      <c r="P35" s="91"/>
      <c r="Q35" s="92"/>
      <c r="R35" s="91"/>
      <c r="S35" s="92"/>
      <c r="T35" s="91"/>
      <c r="U35" s="92"/>
      <c r="V35" s="91"/>
      <c r="W35" s="92"/>
      <c r="X35" s="91"/>
      <c r="Y35" s="92"/>
      <c r="Z35" s="91"/>
    </row>
    <row r="36" spans="1:26" ht="18">
      <c r="A36" s="75" t="str">
        <f>'Round P&amp;L (''000)'!A53</f>
        <v>หมายเหตุประกอบข้อมูลทางการเงินในหน้า 13 ถึง 50 เป็นส่วนหนึ่งของข้อมูลทางการเงินระหว่างกาลนี้</v>
      </c>
      <c r="B36" s="75"/>
      <c r="C36" s="51"/>
      <c r="D36" s="46"/>
      <c r="E36" s="53"/>
      <c r="F36" s="46"/>
      <c r="G36" s="53"/>
      <c r="H36" s="46"/>
      <c r="I36" s="53"/>
      <c r="J36" s="53"/>
      <c r="K36" s="53"/>
      <c r="L36" s="46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</sheetData>
  <mergeCells count="5">
    <mergeCell ref="D6:V6"/>
    <mergeCell ref="L7:T7"/>
    <mergeCell ref="H8:J8"/>
    <mergeCell ref="L8:R8"/>
    <mergeCell ref="D5:Z5"/>
  </mergeCells>
  <pageMargins left="0.51181102362204722" right="0.51181102362204722" top="0.51181102362204722" bottom="0.59055118110236227" header="0.47244094488188981" footer="0.39370078740157483"/>
  <pageSetup paperSize="9" scale="79" firstPageNumber="8" fitToHeight="0" orientation="landscape" blackAndWhite="1" useFirstPageNumber="1" horizontalDpi="1200" verticalDpi="1200" r:id="rId1"/>
  <headerFooter>
    <oddFooter>&amp;R&amp;"Angsana New,Regular"&amp;13  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R60"/>
  <sheetViews>
    <sheetView topLeftCell="A22" zoomScale="120" zoomScaleNormal="120" workbookViewId="0">
      <selection activeCell="S31" sqref="S31"/>
    </sheetView>
  </sheetViews>
  <sheetFormatPr defaultColWidth="9.140625" defaultRowHeight="18.75" customHeight="1"/>
  <cols>
    <col min="1" max="1" width="4.7109375" style="100" customWidth="1"/>
    <col min="2" max="2" width="26.7109375" style="100" customWidth="1"/>
    <col min="3" max="3" width="11.7109375" style="18" bestFit="1" customWidth="1"/>
    <col min="4" max="4" width="0.85546875" style="19" customWidth="1"/>
    <col min="5" max="5" width="13" style="18" bestFit="1" customWidth="1"/>
    <col min="6" max="6" width="0.85546875" style="19" customWidth="1"/>
    <col min="7" max="7" width="14" style="18" customWidth="1"/>
    <col min="8" max="8" width="0.85546875" style="19" customWidth="1"/>
    <col min="9" max="9" width="11.5703125" style="19" bestFit="1" customWidth="1"/>
    <col min="10" max="10" width="0.85546875" style="19" customWidth="1"/>
    <col min="11" max="11" width="11.28515625" style="19" bestFit="1" customWidth="1"/>
    <col min="12" max="12" width="0.85546875" style="19" customWidth="1"/>
    <col min="13" max="13" width="22.7109375" style="19" customWidth="1"/>
    <col min="14" max="14" width="0.85546875" style="19" customWidth="1"/>
    <col min="15" max="15" width="10.7109375" style="19" bestFit="1" customWidth="1"/>
    <col min="16" max="16" width="0.85546875" style="19" customWidth="1"/>
    <col min="17" max="17" width="12.28515625" style="19" bestFit="1" customWidth="1"/>
    <col min="18" max="18" width="11" style="12" bestFit="1" customWidth="1"/>
    <col min="19" max="16384" width="9.140625" style="12"/>
  </cols>
  <sheetData>
    <row r="1" spans="1:18" s="30" customFormat="1" ht="18">
      <c r="A1" s="70" t="s">
        <v>0</v>
      </c>
      <c r="B1" s="97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8" s="30" customFormat="1" ht="18">
      <c r="A2" s="70" t="s">
        <v>350</v>
      </c>
      <c r="B2" s="97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8" s="30" customFormat="1" ht="18">
      <c r="A3" s="72" t="str">
        <f>'CE CONSO (T) 10'!A4</f>
        <v>สำหรับงวดสามเดือนสิ้นสุดวันที่ 31 มีนาคม พ.ศ. 2560</v>
      </c>
      <c r="B3" s="98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8" s="30" customFormat="1" ht="18" customHeight="1">
      <c r="A4" s="99"/>
      <c r="B4" s="99"/>
      <c r="C4" s="32"/>
      <c r="D4" s="33"/>
      <c r="E4" s="32"/>
      <c r="F4" s="33"/>
      <c r="G4" s="32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8" s="30" customFormat="1" ht="18" customHeight="1">
      <c r="A5" s="99"/>
      <c r="B5" s="99"/>
      <c r="C5" s="456" t="s">
        <v>174</v>
      </c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</row>
    <row r="6" spans="1:18" s="79" customFormat="1" ht="16.5">
      <c r="A6" s="111"/>
      <c r="B6" s="111"/>
      <c r="C6" s="112"/>
      <c r="D6" s="83"/>
      <c r="E6" s="112"/>
      <c r="F6" s="83"/>
      <c r="G6" s="457" t="s">
        <v>53</v>
      </c>
      <c r="H6" s="457"/>
      <c r="I6" s="457"/>
      <c r="J6" s="83"/>
      <c r="K6" s="456" t="s">
        <v>56</v>
      </c>
      <c r="L6" s="456"/>
      <c r="M6" s="456"/>
      <c r="N6" s="456"/>
      <c r="O6" s="456"/>
      <c r="P6" s="83"/>
      <c r="Q6" s="83"/>
    </row>
    <row r="7" spans="1:18" s="79" customFormat="1" ht="16.5">
      <c r="A7" s="111"/>
      <c r="B7" s="111"/>
      <c r="C7" s="112"/>
      <c r="D7" s="83"/>
      <c r="E7" s="112"/>
      <c r="F7" s="83"/>
      <c r="G7" s="113"/>
      <c r="H7" s="113"/>
      <c r="I7" s="113"/>
      <c r="J7" s="113"/>
      <c r="K7" s="458" t="s">
        <v>352</v>
      </c>
      <c r="L7" s="458"/>
      <c r="M7" s="458"/>
      <c r="N7" s="83"/>
      <c r="O7" s="112"/>
      <c r="P7" s="83"/>
      <c r="Q7" s="83"/>
    </row>
    <row r="8" spans="1:18" s="79" customFormat="1" ht="16.5">
      <c r="A8" s="111"/>
      <c r="B8" s="111"/>
      <c r="C8" s="81"/>
      <c r="D8" s="82"/>
      <c r="E8" s="81"/>
      <c r="F8" s="82"/>
      <c r="G8" s="84"/>
      <c r="H8" s="84"/>
      <c r="I8" s="84"/>
      <c r="J8" s="84"/>
      <c r="K8" s="80"/>
      <c r="L8" s="80"/>
      <c r="M8" s="80" t="s">
        <v>155</v>
      </c>
      <c r="N8" s="82"/>
      <c r="O8" s="81" t="s">
        <v>115</v>
      </c>
      <c r="P8" s="82"/>
      <c r="Q8" s="82"/>
    </row>
    <row r="9" spans="1:18" s="79" customFormat="1" ht="16.5">
      <c r="A9" s="111"/>
      <c r="B9" s="111"/>
      <c r="C9" s="81" t="s">
        <v>116</v>
      </c>
      <c r="D9" s="82"/>
      <c r="E9" s="81" t="s">
        <v>166</v>
      </c>
      <c r="F9" s="82"/>
      <c r="G9" s="82" t="s">
        <v>117</v>
      </c>
      <c r="H9" s="82"/>
      <c r="I9" s="82"/>
      <c r="J9" s="82"/>
      <c r="K9" s="81"/>
      <c r="L9" s="82"/>
      <c r="M9" s="81" t="s">
        <v>156</v>
      </c>
      <c r="N9" s="82"/>
      <c r="O9" s="81" t="s">
        <v>118</v>
      </c>
      <c r="P9" s="82"/>
      <c r="Q9" s="82" t="s">
        <v>119</v>
      </c>
    </row>
    <row r="10" spans="1:18" s="119" customFormat="1" ht="16.5">
      <c r="A10" s="116"/>
      <c r="B10" s="116"/>
      <c r="C10" s="80" t="s">
        <v>120</v>
      </c>
      <c r="D10" s="84"/>
      <c r="E10" s="80" t="s">
        <v>121</v>
      </c>
      <c r="F10" s="84"/>
      <c r="G10" s="84" t="s">
        <v>122</v>
      </c>
      <c r="H10" s="84"/>
      <c r="I10" s="84" t="s">
        <v>55</v>
      </c>
      <c r="J10" s="84"/>
      <c r="K10" s="80" t="s">
        <v>123</v>
      </c>
      <c r="L10" s="84"/>
      <c r="M10" s="80" t="s">
        <v>154</v>
      </c>
      <c r="N10" s="84"/>
      <c r="O10" s="80" t="s">
        <v>50</v>
      </c>
      <c r="P10" s="84"/>
      <c r="Q10" s="84" t="s">
        <v>50</v>
      </c>
    </row>
    <row r="11" spans="1:18" s="79" customFormat="1" ht="16.5">
      <c r="A11" s="111"/>
      <c r="B11" s="111"/>
      <c r="C11" s="85" t="s">
        <v>172</v>
      </c>
      <c r="D11" s="82"/>
      <c r="E11" s="85" t="s">
        <v>172</v>
      </c>
      <c r="F11" s="82"/>
      <c r="G11" s="85" t="s">
        <v>172</v>
      </c>
      <c r="H11" s="82"/>
      <c r="I11" s="85" t="s">
        <v>172</v>
      </c>
      <c r="J11" s="82"/>
      <c r="K11" s="85" t="s">
        <v>172</v>
      </c>
      <c r="L11" s="82"/>
      <c r="M11" s="85" t="s">
        <v>172</v>
      </c>
      <c r="N11" s="82"/>
      <c r="O11" s="85" t="s">
        <v>172</v>
      </c>
      <c r="P11" s="82"/>
      <c r="Q11" s="85" t="s">
        <v>172</v>
      </c>
    </row>
    <row r="12" spans="1:18" s="79" customFormat="1" ht="16.5">
      <c r="A12" s="111"/>
      <c r="B12" s="111"/>
      <c r="C12" s="86"/>
      <c r="D12" s="87"/>
      <c r="E12" s="86"/>
      <c r="F12" s="87"/>
      <c r="G12" s="87"/>
      <c r="H12" s="87"/>
      <c r="I12" s="87"/>
      <c r="J12" s="87"/>
      <c r="K12" s="86"/>
      <c r="L12" s="87"/>
      <c r="M12" s="86"/>
      <c r="N12" s="87"/>
      <c r="O12" s="86"/>
      <c r="P12" s="87"/>
      <c r="Q12" s="87"/>
    </row>
    <row r="13" spans="1:18" s="90" customFormat="1" ht="16.5">
      <c r="A13" s="193" t="s">
        <v>200</v>
      </c>
      <c r="B13" s="114"/>
      <c r="C13" s="91">
        <f>ROUND('CE HRD (T) 11'!C13/1000,0)</f>
        <v>0</v>
      </c>
      <c r="D13" s="146"/>
      <c r="E13" s="91">
        <f>ROUND('CE HRD (T) 11'!E13/1000,0)</f>
        <v>0</v>
      </c>
      <c r="F13" s="146"/>
      <c r="G13" s="91">
        <f>ROUND('CE HRD (T) 11'!G13/1000,0)</f>
        <v>0</v>
      </c>
      <c r="H13" s="146"/>
      <c r="I13" s="91">
        <f>ROUND('CE HRD (T) 11'!I13/1000,0)</f>
        <v>0</v>
      </c>
      <c r="J13" s="146"/>
      <c r="K13" s="91">
        <f>ROUND('CE HRD (T) 11'!K13/1000,0)</f>
        <v>0</v>
      </c>
      <c r="L13" s="146"/>
      <c r="M13" s="91">
        <f>ROUND('CE HRD (T) 11'!M13/1000,0)</f>
        <v>0</v>
      </c>
      <c r="N13" s="146"/>
      <c r="O13" s="92">
        <f>SUM(K13:N13)</f>
        <v>0</v>
      </c>
      <c r="P13" s="146"/>
      <c r="Q13" s="91">
        <f>SUM(C13:I13)+O13</f>
        <v>0</v>
      </c>
    </row>
    <row r="14" spans="1:18" s="90" customFormat="1" ht="16.5">
      <c r="A14" s="111" t="s">
        <v>160</v>
      </c>
      <c r="B14" s="111"/>
      <c r="C14" s="179">
        <f>ROUND('CE HRD (T) 11'!C14/1000,0)</f>
        <v>0</v>
      </c>
      <c r="D14" s="146"/>
      <c r="E14" s="179">
        <f>ROUND('CE HRD (T) 11'!E14/1000,0)</f>
        <v>0</v>
      </c>
      <c r="F14" s="146"/>
      <c r="G14" s="179">
        <f>ROUND('CE HRD (T) 11'!G14/1000,0)</f>
        <v>0</v>
      </c>
      <c r="H14" s="146"/>
      <c r="I14" s="179">
        <f>ROUND('CE HRD (T) 11'!I14/1000,0)</f>
        <v>0</v>
      </c>
      <c r="J14" s="146"/>
      <c r="K14" s="179">
        <f>ROUND('CE HRD (T) 11'!K14/1000,0)</f>
        <v>0</v>
      </c>
      <c r="L14" s="146"/>
      <c r="M14" s="179">
        <f>ROUND('CE HRD (T) 11'!M14/1000,0)</f>
        <v>0</v>
      </c>
      <c r="N14" s="146"/>
      <c r="O14" s="179">
        <f>SUM(K14:N14)</f>
        <v>0</v>
      </c>
      <c r="P14" s="146"/>
      <c r="Q14" s="179">
        <f>SUM(C14:I14)+O14</f>
        <v>0</v>
      </c>
    </row>
    <row r="15" spans="1:18" s="117" customFormat="1" ht="8.1" customHeight="1">
      <c r="A15" s="116"/>
      <c r="B15" s="116"/>
      <c r="C15" s="91"/>
      <c r="D15" s="146"/>
      <c r="E15" s="91"/>
      <c r="F15" s="146"/>
      <c r="G15" s="91"/>
      <c r="H15" s="146"/>
      <c r="I15" s="91"/>
      <c r="J15" s="146"/>
      <c r="K15" s="91"/>
      <c r="L15" s="146"/>
      <c r="M15" s="91"/>
      <c r="N15" s="146"/>
      <c r="O15" s="91"/>
      <c r="P15" s="146"/>
      <c r="Q15" s="91"/>
    </row>
    <row r="16" spans="1:18" s="90" customFormat="1" ht="17.25" thickBot="1">
      <c r="A16" s="193" t="s">
        <v>201</v>
      </c>
      <c r="B16" s="115"/>
      <c r="C16" s="180">
        <f>SUM(C13:C15)</f>
        <v>0</v>
      </c>
      <c r="D16" s="147"/>
      <c r="E16" s="180">
        <f t="shared" ref="E16:Q16" si="0">SUM(E13:E15)</f>
        <v>0</v>
      </c>
      <c r="F16" s="147">
        <f t="shared" si="0"/>
        <v>0</v>
      </c>
      <c r="G16" s="180">
        <f t="shared" si="0"/>
        <v>0</v>
      </c>
      <c r="H16" s="147">
        <f t="shared" si="0"/>
        <v>0</v>
      </c>
      <c r="I16" s="180">
        <f t="shared" si="0"/>
        <v>0</v>
      </c>
      <c r="J16" s="147">
        <f t="shared" si="0"/>
        <v>0</v>
      </c>
      <c r="K16" s="180">
        <f t="shared" si="0"/>
        <v>0</v>
      </c>
      <c r="L16" s="147">
        <f t="shared" si="0"/>
        <v>0</v>
      </c>
      <c r="M16" s="180">
        <f t="shared" si="0"/>
        <v>0</v>
      </c>
      <c r="N16" s="147">
        <f t="shared" si="0"/>
        <v>0</v>
      </c>
      <c r="O16" s="180">
        <f t="shared" si="0"/>
        <v>0</v>
      </c>
      <c r="P16" s="147">
        <f t="shared" si="0"/>
        <v>0</v>
      </c>
      <c r="Q16" s="180">
        <f t="shared" si="0"/>
        <v>0</v>
      </c>
      <c r="R16" s="118"/>
    </row>
    <row r="17" spans="1:18" s="90" customFormat="1" ht="17.25" thickTop="1">
      <c r="A17" s="114"/>
      <c r="B17" s="115"/>
      <c r="C17" s="92"/>
      <c r="D17" s="147"/>
      <c r="E17" s="92"/>
      <c r="F17" s="147"/>
      <c r="G17" s="92"/>
      <c r="H17" s="147"/>
      <c r="I17" s="92"/>
      <c r="J17" s="147"/>
      <c r="K17" s="92"/>
      <c r="L17" s="147"/>
      <c r="M17" s="92"/>
      <c r="N17" s="147"/>
      <c r="O17" s="92"/>
      <c r="P17" s="146"/>
      <c r="Q17" s="92"/>
    </row>
    <row r="18" spans="1:18" s="90" customFormat="1" ht="16.5">
      <c r="A18" s="193" t="s">
        <v>198</v>
      </c>
      <c r="B18" s="114"/>
      <c r="C18" s="91">
        <f>ROUND('CE HRD (T) 11'!C19/1000,0)</f>
        <v>0</v>
      </c>
      <c r="D18" s="146"/>
      <c r="E18" s="91">
        <f>ROUND('CE HRD (T) 11'!E19/1000,0)</f>
        <v>0</v>
      </c>
      <c r="F18" s="146"/>
      <c r="G18" s="91">
        <f>ROUND('CE HRD (T) 11'!G19/1000,0)</f>
        <v>0</v>
      </c>
      <c r="H18" s="146"/>
      <c r="I18" s="91">
        <f>ROUND('CE HRD (T) 11'!I19/1000,0)</f>
        <v>0</v>
      </c>
      <c r="J18" s="146"/>
      <c r="K18" s="91">
        <f>ROUND('CE HRD (T) 11'!K19/1000,0)</f>
        <v>0</v>
      </c>
      <c r="L18" s="146"/>
      <c r="M18" s="91">
        <f>ROUND('CE HRD (T) 11'!M19/1000,0)</f>
        <v>0</v>
      </c>
      <c r="N18" s="146"/>
      <c r="O18" s="92">
        <f>SUM(K18:N18)</f>
        <v>0</v>
      </c>
      <c r="P18" s="146"/>
      <c r="Q18" s="91">
        <f t="shared" ref="Q18" si="1">SUM(C18:I18)+O18</f>
        <v>0</v>
      </c>
    </row>
    <row r="19" spans="1:18" s="90" customFormat="1" ht="16.5">
      <c r="A19" s="114" t="s">
        <v>160</v>
      </c>
      <c r="B19" s="115"/>
      <c r="C19" s="91">
        <f>ROUND('CE HRD (T) 11'!C20/1000,0)</f>
        <v>0</v>
      </c>
      <c r="D19" s="147"/>
      <c r="E19" s="91">
        <f>ROUND('CE HRD (T) 11'!E20/1000,0)</f>
        <v>0</v>
      </c>
      <c r="F19" s="147"/>
      <c r="G19" s="91">
        <f>ROUND('CE HRD (T) 11'!G20/1000,0)</f>
        <v>0</v>
      </c>
      <c r="H19" s="147"/>
      <c r="I19" s="91">
        <f>ROUND('CE HRD (T) 11'!I20/1000,0)</f>
        <v>0</v>
      </c>
      <c r="J19" s="147"/>
      <c r="K19" s="91">
        <f>ROUND('CE HRD (T) 11'!K20/1000,0)</f>
        <v>0</v>
      </c>
      <c r="L19" s="147"/>
      <c r="M19" s="91">
        <f>ROUND('CE HRD (T) 11'!M20/1000,0)</f>
        <v>0</v>
      </c>
      <c r="N19" s="147"/>
      <c r="O19" s="92">
        <f>SUM(K19:N19)</f>
        <v>0</v>
      </c>
      <c r="P19" s="146"/>
      <c r="Q19" s="91">
        <f>SUM(C19:I19)+O19</f>
        <v>0</v>
      </c>
    </row>
    <row r="20" spans="1:18" s="90" customFormat="1" ht="16.5">
      <c r="A20" s="111" t="s">
        <v>148</v>
      </c>
      <c r="B20" s="111"/>
      <c r="C20" s="179">
        <f>ROUND('CE HRD (T) 11'!C21/1000,0)</f>
        <v>0</v>
      </c>
      <c r="D20" s="146"/>
      <c r="E20" s="179">
        <f>ROUND('CE HRD (T) 11'!E21/1000,0)</f>
        <v>0</v>
      </c>
      <c r="F20" s="146"/>
      <c r="G20" s="179">
        <f>ROUND('CE HRD (T) 11'!G21/1000,0)</f>
        <v>0</v>
      </c>
      <c r="H20" s="146"/>
      <c r="I20" s="179">
        <f>ROUND('CE HRD (T) 11'!I21/1000,0)</f>
        <v>0</v>
      </c>
      <c r="J20" s="146"/>
      <c r="K20" s="179">
        <f>ROUND('CE HRD (T) 11'!K21/1000,0)</f>
        <v>0</v>
      </c>
      <c r="L20" s="146"/>
      <c r="M20" s="179">
        <f>ROUND('CE HRD (T) 11'!M21/1000,0)</f>
        <v>0</v>
      </c>
      <c r="N20" s="146"/>
      <c r="O20" s="179">
        <f t="shared" ref="O20" si="2">SUM(K20:N20)</f>
        <v>0</v>
      </c>
      <c r="P20" s="146"/>
      <c r="Q20" s="179">
        <f>SUM(C20:I20)+O20</f>
        <v>0</v>
      </c>
    </row>
    <row r="21" spans="1:18" s="117" customFormat="1" ht="8.1" customHeight="1">
      <c r="A21" s="116"/>
      <c r="B21" s="116"/>
      <c r="C21" s="91"/>
      <c r="D21" s="146"/>
      <c r="E21" s="91"/>
      <c r="F21" s="146"/>
      <c r="G21" s="91"/>
      <c r="H21" s="146"/>
      <c r="I21" s="91"/>
      <c r="J21" s="146"/>
      <c r="K21" s="91"/>
      <c r="L21" s="146"/>
      <c r="M21" s="91"/>
      <c r="N21" s="146"/>
      <c r="O21" s="91"/>
      <c r="P21" s="146"/>
      <c r="Q21" s="91"/>
    </row>
    <row r="22" spans="1:18" s="90" customFormat="1" ht="17.25" thickBot="1">
      <c r="A22" s="193" t="s">
        <v>199</v>
      </c>
      <c r="B22" s="115"/>
      <c r="C22" s="180">
        <f>SUM(C18:C21)</f>
        <v>0</v>
      </c>
      <c r="D22" s="147"/>
      <c r="E22" s="180">
        <f>SUM(E18:E21)</f>
        <v>0</v>
      </c>
      <c r="F22" s="147">
        <f t="shared" ref="F22:Q22" si="3">SUM(F18:F21)</f>
        <v>0</v>
      </c>
      <c r="G22" s="180">
        <f>SUM(G18:G21)</f>
        <v>0</v>
      </c>
      <c r="H22" s="147">
        <f t="shared" si="3"/>
        <v>0</v>
      </c>
      <c r="I22" s="180">
        <f>SUM(I18:I21)</f>
        <v>0</v>
      </c>
      <c r="J22" s="147">
        <f t="shared" si="3"/>
        <v>0</v>
      </c>
      <c r="K22" s="180">
        <f>SUM(K18:K21)</f>
        <v>0</v>
      </c>
      <c r="L22" s="147">
        <f t="shared" si="3"/>
        <v>0</v>
      </c>
      <c r="M22" s="180">
        <f>SUM(M18:M21)</f>
        <v>0</v>
      </c>
      <c r="N22" s="147">
        <f t="shared" si="3"/>
        <v>0</v>
      </c>
      <c r="O22" s="180">
        <f t="shared" si="3"/>
        <v>0</v>
      </c>
      <c r="P22" s="147">
        <f t="shared" si="3"/>
        <v>0</v>
      </c>
      <c r="Q22" s="180">
        <f t="shared" si="3"/>
        <v>0</v>
      </c>
      <c r="R22" s="118"/>
    </row>
    <row r="23" spans="1:18" thickTop="1">
      <c r="B23" s="101"/>
      <c r="C23" s="37"/>
      <c r="D23" s="131"/>
      <c r="E23" s="37"/>
      <c r="F23" s="131"/>
      <c r="G23" s="37"/>
      <c r="H23" s="131"/>
      <c r="I23" s="37"/>
      <c r="J23" s="131"/>
      <c r="K23" s="37"/>
      <c r="L23" s="131"/>
      <c r="M23" s="37"/>
      <c r="N23" s="131"/>
      <c r="O23" s="37"/>
      <c r="P23" s="131"/>
      <c r="Q23" s="37"/>
      <c r="R23" s="102"/>
    </row>
    <row r="24" spans="1:18" ht="18">
      <c r="B24" s="101"/>
      <c r="C24" s="42"/>
      <c r="E24" s="42"/>
      <c r="G24" s="42"/>
      <c r="I24" s="42"/>
      <c r="K24" s="42"/>
      <c r="M24" s="42"/>
      <c r="O24" s="42"/>
      <c r="Q24" s="42"/>
      <c r="R24" s="102"/>
    </row>
    <row r="25" spans="1:18" ht="18">
      <c r="B25" s="101"/>
      <c r="C25" s="42"/>
      <c r="E25" s="42"/>
      <c r="G25" s="42"/>
      <c r="I25" s="42"/>
      <c r="K25" s="42"/>
      <c r="M25" s="42"/>
      <c r="O25" s="42"/>
      <c r="Q25" s="42"/>
      <c r="R25" s="102"/>
    </row>
    <row r="26" spans="1:18" ht="18">
      <c r="B26" s="101"/>
      <c r="C26" s="42"/>
      <c r="E26" s="42"/>
      <c r="G26" s="42"/>
      <c r="I26" s="42"/>
      <c r="K26" s="42"/>
      <c r="M26" s="42"/>
      <c r="O26" s="42"/>
      <c r="Q26" s="42"/>
      <c r="R26" s="102"/>
    </row>
    <row r="27" spans="1:18" ht="18">
      <c r="B27" s="101"/>
      <c r="C27" s="42"/>
      <c r="E27" s="42"/>
      <c r="G27" s="42"/>
      <c r="I27" s="42"/>
      <c r="K27" s="42"/>
      <c r="M27" s="42"/>
      <c r="O27" s="42"/>
      <c r="Q27" s="42"/>
      <c r="R27" s="102"/>
    </row>
    <row r="28" spans="1:18" ht="18">
      <c r="B28" s="101"/>
      <c r="C28" s="42"/>
      <c r="E28" s="42"/>
      <c r="G28" s="42"/>
      <c r="I28" s="42"/>
      <c r="K28" s="42"/>
      <c r="M28" s="42"/>
      <c r="O28" s="42"/>
      <c r="Q28" s="42"/>
      <c r="R28" s="102"/>
    </row>
    <row r="29" spans="1:18" ht="18">
      <c r="B29" s="101"/>
      <c r="C29" s="42"/>
      <c r="E29" s="42"/>
      <c r="G29" s="42"/>
      <c r="I29" s="42"/>
      <c r="K29" s="42"/>
      <c r="M29" s="42"/>
      <c r="O29" s="42"/>
      <c r="Q29" s="42"/>
      <c r="R29" s="102"/>
    </row>
    <row r="30" spans="1:18" ht="18">
      <c r="B30" s="101"/>
      <c r="C30" s="42"/>
      <c r="E30" s="42"/>
      <c r="G30" s="42"/>
      <c r="I30" s="42"/>
      <c r="K30" s="42"/>
      <c r="M30" s="42"/>
      <c r="O30" s="42"/>
      <c r="Q30" s="42"/>
      <c r="R30" s="102"/>
    </row>
    <row r="31" spans="1:18" ht="18">
      <c r="B31" s="101"/>
      <c r="C31" s="42"/>
      <c r="E31" s="42"/>
      <c r="G31" s="42"/>
      <c r="I31" s="42"/>
      <c r="K31" s="42"/>
      <c r="M31" s="42"/>
      <c r="O31" s="42"/>
      <c r="Q31" s="42"/>
      <c r="R31" s="102"/>
    </row>
    <row r="32" spans="1:18" ht="18">
      <c r="B32" s="101"/>
      <c r="C32" s="42"/>
      <c r="E32" s="42"/>
      <c r="G32" s="42"/>
      <c r="I32" s="42"/>
      <c r="K32" s="42"/>
      <c r="M32" s="42"/>
      <c r="O32" s="42"/>
      <c r="Q32" s="42"/>
      <c r="R32" s="102"/>
    </row>
    <row r="33" spans="1:17" s="20" customFormat="1" ht="18">
      <c r="A33" s="103" t="str">
        <f>'Round CE CONSO (''000)'!A36</f>
        <v>หมายเหตุประกอบข้อมูลทางการเงินในหน้า 13 ถึง 50 เป็นส่วนหนึ่งของข้อมูลทางการเงินระหว่างกาลนี้</v>
      </c>
      <c r="B33" s="104"/>
      <c r="C33" s="46"/>
      <c r="D33" s="53"/>
      <c r="E33" s="46"/>
      <c r="F33" s="53"/>
      <c r="G33" s="46"/>
      <c r="H33" s="53"/>
      <c r="I33" s="46"/>
      <c r="J33" s="53"/>
      <c r="K33" s="46"/>
      <c r="L33" s="53"/>
      <c r="M33" s="46"/>
      <c r="N33" s="53"/>
      <c r="O33" s="46"/>
      <c r="P33" s="46"/>
      <c r="Q33" s="46"/>
    </row>
    <row r="34" spans="1:17" ht="18">
      <c r="F34" s="18"/>
      <c r="H34" s="18"/>
      <c r="I34" s="18"/>
      <c r="J34" s="18"/>
      <c r="K34" s="18"/>
      <c r="L34" s="18"/>
      <c r="M34" s="18"/>
      <c r="N34" s="18"/>
      <c r="O34" s="18"/>
      <c r="P34" s="42"/>
      <c r="Q34" s="18"/>
    </row>
    <row r="35" spans="1:17" ht="18">
      <c r="G35" s="19"/>
      <c r="K35" s="18"/>
      <c r="M35" s="18"/>
      <c r="O35" s="18"/>
    </row>
    <row r="36" spans="1:17" s="107" customFormat="1" ht="26.25" customHeight="1">
      <c r="A36" s="105"/>
      <c r="B36" s="105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</row>
    <row r="37" spans="1:17" ht="23.25" customHeight="1">
      <c r="C37" s="108"/>
      <c r="D37" s="109"/>
      <c r="E37" s="108"/>
      <c r="F37" s="108"/>
      <c r="G37" s="108"/>
      <c r="H37" s="108"/>
      <c r="I37" s="108"/>
      <c r="J37" s="108"/>
      <c r="K37" s="108"/>
      <c r="M37" s="108"/>
      <c r="Q37" s="108"/>
    </row>
    <row r="38" spans="1:17" ht="18.75" customHeight="1"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</row>
    <row r="39" spans="1:17" ht="18.75" customHeight="1">
      <c r="C39" s="108"/>
      <c r="D39" s="109"/>
      <c r="E39" s="19"/>
    </row>
    <row r="40" spans="1:17" ht="18.75" customHeight="1">
      <c r="A40" s="110"/>
      <c r="B40" s="110"/>
      <c r="C40" s="108"/>
      <c r="D40" s="109"/>
      <c r="E40" s="55"/>
      <c r="F40" s="55"/>
      <c r="G40" s="106"/>
      <c r="H40" s="55"/>
      <c r="I40" s="55"/>
      <c r="J40" s="55"/>
      <c r="K40" s="55"/>
      <c r="L40" s="55"/>
      <c r="M40" s="55"/>
      <c r="N40" s="55"/>
      <c r="O40" s="55"/>
      <c r="P40" s="55"/>
      <c r="Q40" s="55"/>
    </row>
    <row r="41" spans="1:17" ht="18.75" customHeight="1">
      <c r="A41" s="110"/>
      <c r="B41" s="110"/>
      <c r="C41" s="108"/>
      <c r="D41" s="109"/>
      <c r="E41" s="109"/>
      <c r="F41" s="55"/>
      <c r="G41" s="106"/>
      <c r="H41" s="55"/>
      <c r="I41" s="55"/>
      <c r="J41" s="55"/>
      <c r="L41" s="55"/>
      <c r="N41" s="55"/>
      <c r="P41" s="55"/>
      <c r="Q41" s="55"/>
    </row>
    <row r="42" spans="1:17" ht="18.75" customHeight="1">
      <c r="C42" s="108"/>
      <c r="D42" s="109"/>
    </row>
    <row r="43" spans="1:17" ht="18.75" customHeight="1">
      <c r="C43" s="108"/>
      <c r="D43" s="109"/>
    </row>
    <row r="44" spans="1:17" ht="18.75" customHeight="1">
      <c r="C44" s="108"/>
      <c r="D44" s="109"/>
    </row>
    <row r="45" spans="1:17" ht="18.75" customHeight="1">
      <c r="C45" s="108"/>
      <c r="D45" s="109"/>
    </row>
    <row r="46" spans="1:17" ht="18.75" customHeight="1">
      <c r="C46" s="108"/>
      <c r="D46" s="109"/>
    </row>
    <row r="47" spans="1:17" ht="18.75" customHeight="1">
      <c r="C47" s="108"/>
      <c r="D47" s="109"/>
    </row>
    <row r="48" spans="1:17" ht="18.75" customHeight="1">
      <c r="A48" s="12"/>
      <c r="B48" s="12"/>
      <c r="C48" s="108"/>
      <c r="D48" s="109"/>
      <c r="E48" s="181"/>
      <c r="F48" s="12"/>
      <c r="G48" s="181"/>
      <c r="H48" s="12"/>
      <c r="I48" s="181"/>
      <c r="J48" s="12"/>
      <c r="K48" s="181"/>
      <c r="L48" s="12"/>
      <c r="M48" s="181"/>
      <c r="N48" s="12"/>
      <c r="O48" s="181"/>
      <c r="P48" s="12"/>
      <c r="Q48" s="181"/>
    </row>
    <row r="49" spans="1:17" ht="18.75" customHeight="1">
      <c r="A49" s="12"/>
      <c r="B49" s="12"/>
      <c r="C49" s="108"/>
      <c r="D49" s="109"/>
      <c r="E49" s="181"/>
      <c r="F49" s="12"/>
      <c r="G49" s="181"/>
      <c r="H49" s="12"/>
      <c r="I49" s="181"/>
      <c r="J49" s="12"/>
      <c r="K49" s="181"/>
      <c r="L49" s="12"/>
      <c r="M49" s="181"/>
      <c r="N49" s="12"/>
      <c r="O49" s="181"/>
      <c r="P49" s="12"/>
      <c r="Q49" s="181"/>
    </row>
    <row r="50" spans="1:17" ht="18.75" customHeight="1">
      <c r="A50" s="12"/>
      <c r="B50" s="12"/>
      <c r="C50" s="108"/>
      <c r="D50" s="109"/>
      <c r="E50" s="181"/>
      <c r="F50" s="12"/>
      <c r="G50" s="181"/>
      <c r="H50" s="12"/>
      <c r="I50" s="181"/>
      <c r="J50" s="12"/>
      <c r="K50" s="181"/>
      <c r="L50" s="12"/>
      <c r="M50" s="181"/>
      <c r="N50" s="12"/>
      <c r="O50" s="181"/>
      <c r="P50" s="12"/>
      <c r="Q50" s="181"/>
    </row>
    <row r="51" spans="1:17" ht="18.75" customHeight="1">
      <c r="A51" s="12"/>
      <c r="B51" s="12"/>
      <c r="C51" s="108"/>
      <c r="D51" s="109"/>
      <c r="E51" s="181"/>
      <c r="F51" s="12"/>
      <c r="G51" s="181"/>
      <c r="H51" s="12"/>
      <c r="I51" s="181"/>
      <c r="J51" s="12"/>
      <c r="K51" s="181"/>
      <c r="L51" s="12"/>
      <c r="M51" s="181"/>
      <c r="N51" s="12"/>
      <c r="O51" s="181"/>
      <c r="P51" s="12"/>
      <c r="Q51" s="181"/>
    </row>
    <row r="52" spans="1:17" ht="18.75" customHeight="1">
      <c r="A52" s="12"/>
      <c r="B52" s="12"/>
      <c r="C52" s="108"/>
      <c r="D52" s="109"/>
      <c r="E52" s="181"/>
      <c r="F52" s="12"/>
      <c r="G52" s="181"/>
      <c r="H52" s="12"/>
      <c r="I52" s="181"/>
      <c r="J52" s="12"/>
      <c r="K52" s="181"/>
      <c r="L52" s="12"/>
      <c r="M52" s="181"/>
      <c r="N52" s="12"/>
      <c r="O52" s="181"/>
      <c r="P52" s="12"/>
      <c r="Q52" s="181"/>
    </row>
    <row r="53" spans="1:17" ht="18.75" customHeight="1">
      <c r="A53" s="12"/>
      <c r="B53" s="12"/>
      <c r="C53" s="108"/>
      <c r="D53" s="109"/>
      <c r="E53" s="181"/>
      <c r="F53" s="12"/>
      <c r="G53" s="181"/>
      <c r="H53" s="12"/>
      <c r="I53" s="181"/>
      <c r="J53" s="12"/>
      <c r="K53" s="181"/>
      <c r="L53" s="12"/>
      <c r="M53" s="181"/>
      <c r="N53" s="12"/>
      <c r="O53" s="181"/>
      <c r="P53" s="12"/>
      <c r="Q53" s="181"/>
    </row>
    <row r="54" spans="1:17" ht="18.75" customHeight="1">
      <c r="A54" s="12"/>
      <c r="B54" s="12"/>
      <c r="C54" s="108"/>
      <c r="D54" s="109"/>
      <c r="E54" s="181"/>
      <c r="F54" s="12"/>
      <c r="G54" s="181"/>
      <c r="H54" s="12"/>
      <c r="I54" s="181"/>
      <c r="J54" s="12"/>
      <c r="K54" s="181"/>
      <c r="L54" s="12"/>
      <c r="M54" s="181"/>
      <c r="N54" s="12"/>
      <c r="O54" s="181"/>
      <c r="P54" s="12"/>
      <c r="Q54" s="181"/>
    </row>
    <row r="55" spans="1:17" ht="18.75" customHeight="1">
      <c r="A55" s="12"/>
      <c r="B55" s="12"/>
      <c r="C55" s="108"/>
      <c r="D55" s="109"/>
      <c r="E55" s="181"/>
      <c r="F55" s="12"/>
      <c r="G55" s="181"/>
      <c r="H55" s="12"/>
      <c r="I55" s="181"/>
      <c r="J55" s="12"/>
      <c r="K55" s="181"/>
      <c r="L55" s="12"/>
      <c r="M55" s="181"/>
      <c r="N55" s="12"/>
      <c r="O55" s="181"/>
      <c r="P55" s="12"/>
      <c r="Q55" s="181"/>
    </row>
    <row r="56" spans="1:17" ht="18.75" customHeight="1">
      <c r="A56" s="12"/>
      <c r="B56" s="12"/>
      <c r="C56" s="19"/>
      <c r="E56" s="181"/>
      <c r="F56" s="12"/>
      <c r="G56" s="181"/>
      <c r="H56" s="12"/>
      <c r="I56" s="181"/>
      <c r="J56" s="12"/>
      <c r="K56" s="181"/>
      <c r="L56" s="12"/>
      <c r="M56" s="181"/>
      <c r="N56" s="12"/>
      <c r="O56" s="181"/>
      <c r="P56" s="12"/>
      <c r="Q56" s="181"/>
    </row>
    <row r="57" spans="1:17" ht="18.75" customHeight="1">
      <c r="A57" s="12"/>
      <c r="B57" s="12"/>
      <c r="D57" s="18"/>
      <c r="E57" s="181"/>
      <c r="F57" s="12"/>
      <c r="G57" s="181"/>
      <c r="H57" s="12"/>
      <c r="I57" s="181"/>
      <c r="J57" s="12"/>
      <c r="K57" s="181"/>
      <c r="L57" s="12"/>
      <c r="M57" s="181"/>
      <c r="N57" s="12"/>
      <c r="O57" s="181"/>
      <c r="P57" s="12"/>
      <c r="Q57" s="181"/>
    </row>
    <row r="59" spans="1:17" ht="18.75" customHeight="1">
      <c r="A59" s="12"/>
      <c r="B59" s="12"/>
      <c r="C59" s="55"/>
      <c r="D59" s="55"/>
      <c r="E59" s="181"/>
      <c r="F59" s="12"/>
      <c r="G59" s="181"/>
      <c r="H59" s="12"/>
      <c r="I59" s="181"/>
      <c r="J59" s="12"/>
      <c r="K59" s="181"/>
      <c r="L59" s="12"/>
      <c r="M59" s="181"/>
      <c r="N59" s="12"/>
      <c r="O59" s="181"/>
      <c r="P59" s="12"/>
      <c r="Q59" s="181"/>
    </row>
    <row r="60" spans="1:17" ht="18.75" customHeight="1">
      <c r="A60" s="12"/>
      <c r="B60" s="12"/>
      <c r="C60" s="55"/>
      <c r="D60" s="55"/>
      <c r="E60" s="181"/>
      <c r="F60" s="12"/>
      <c r="G60" s="181"/>
      <c r="H60" s="12"/>
      <c r="I60" s="181"/>
      <c r="J60" s="12"/>
      <c r="K60" s="181"/>
      <c r="L60" s="12"/>
      <c r="M60" s="181"/>
      <c r="N60" s="12"/>
      <c r="O60" s="181"/>
      <c r="P60" s="12"/>
      <c r="Q60" s="181"/>
    </row>
  </sheetData>
  <mergeCells count="4">
    <mergeCell ref="G6:I6"/>
    <mergeCell ref="K6:O6"/>
    <mergeCell ref="K7:M7"/>
    <mergeCell ref="C5:Q5"/>
  </mergeCells>
  <pageMargins left="0.5" right="0.5" top="0.5" bottom="0.6" header="0.49" footer="0.4"/>
  <pageSetup paperSize="9" scale="95" firstPageNumber="9" orientation="landscape" blackAndWhite="1" useFirstPageNumber="1" horizontalDpi="1200" verticalDpi="1200" r:id="rId1"/>
  <headerFooter>
    <oddFooter>&amp;R&amp;"Angsana New,Regular"&amp;13  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N162"/>
  <sheetViews>
    <sheetView topLeftCell="A129" zoomScale="120" zoomScaleNormal="120" zoomScaleSheetLayoutView="90" workbookViewId="0">
      <selection activeCell="S31" sqref="S31"/>
    </sheetView>
  </sheetViews>
  <sheetFormatPr defaultColWidth="9.140625" defaultRowHeight="18"/>
  <cols>
    <col min="1" max="2" width="1.7109375" style="12" customWidth="1"/>
    <col min="3" max="3" width="36.28515625" style="12" customWidth="1"/>
    <col min="4" max="4" width="6.28515625" style="17" customWidth="1"/>
    <col min="5" max="5" width="0.85546875" style="12" customWidth="1"/>
    <col min="6" max="6" width="9.7109375" style="18" customWidth="1"/>
    <col min="7" max="7" width="0.85546875" style="19" customWidth="1"/>
    <col min="8" max="8" width="9.7109375" style="19" customWidth="1"/>
    <col min="9" max="9" width="0.85546875" style="19" customWidth="1"/>
    <col min="10" max="10" width="9.7109375" style="18" customWidth="1"/>
    <col min="11" max="11" width="0.85546875" style="19" customWidth="1"/>
    <col min="12" max="12" width="9.7109375" style="19" customWidth="1"/>
    <col min="13" max="13" width="9.140625" style="12"/>
    <col min="14" max="14" width="14.5703125" style="13" bestFit="1" customWidth="1"/>
    <col min="15" max="15" width="13.140625" style="12" bestFit="1" customWidth="1"/>
    <col min="16" max="16" width="9.85546875" style="12" bestFit="1" customWidth="1"/>
    <col min="17" max="16384" width="9.140625" style="12"/>
  </cols>
  <sheetData>
    <row r="1" spans="1:14">
      <c r="A1" s="140" t="s">
        <v>0</v>
      </c>
      <c r="B1" s="10"/>
      <c r="C1" s="10"/>
      <c r="D1" s="10"/>
      <c r="E1" s="10"/>
      <c r="F1" s="163"/>
      <c r="G1" s="11"/>
      <c r="H1" s="163"/>
      <c r="I1" s="11"/>
      <c r="J1" s="163"/>
      <c r="K1" s="11"/>
      <c r="L1" s="11"/>
    </row>
    <row r="2" spans="1:14">
      <c r="A2" s="140" t="s">
        <v>351</v>
      </c>
      <c r="B2" s="10"/>
      <c r="C2" s="10"/>
      <c r="D2" s="10"/>
      <c r="E2" s="10"/>
      <c r="F2" s="163"/>
      <c r="G2" s="11"/>
      <c r="H2" s="163"/>
      <c r="I2" s="11"/>
      <c r="J2" s="163"/>
      <c r="K2" s="11"/>
      <c r="L2" s="11"/>
    </row>
    <row r="3" spans="1:14">
      <c r="A3" s="14" t="s">
        <v>176</v>
      </c>
      <c r="B3" s="15"/>
      <c r="C3" s="15"/>
      <c r="D3" s="15"/>
      <c r="E3" s="15"/>
      <c r="F3" s="164"/>
      <c r="G3" s="16"/>
      <c r="H3" s="164"/>
      <c r="I3" s="16"/>
      <c r="J3" s="164"/>
      <c r="K3" s="16"/>
      <c r="L3" s="16"/>
    </row>
    <row r="4" spans="1:14" ht="18.600000000000001" customHeight="1">
      <c r="C4" s="12" t="s">
        <v>59</v>
      </c>
    </row>
    <row r="5" spans="1:14" s="20" customFormat="1">
      <c r="D5" s="21"/>
      <c r="F5" s="462" t="s">
        <v>173</v>
      </c>
      <c r="G5" s="462"/>
      <c r="H5" s="462"/>
      <c r="I5" s="22"/>
      <c r="J5" s="462" t="s">
        <v>174</v>
      </c>
      <c r="K5" s="462"/>
      <c r="L5" s="462"/>
      <c r="N5" s="23"/>
    </row>
    <row r="6" spans="1:14" s="20" customFormat="1">
      <c r="D6" s="21"/>
      <c r="F6" s="24" t="s">
        <v>183</v>
      </c>
      <c r="G6" s="25"/>
      <c r="H6" s="24" t="s">
        <v>175</v>
      </c>
      <c r="I6" s="25"/>
      <c r="J6" s="24" t="s">
        <v>183</v>
      </c>
      <c r="K6" s="25"/>
      <c r="L6" s="24" t="s">
        <v>175</v>
      </c>
      <c r="N6" s="23"/>
    </row>
    <row r="7" spans="1:14">
      <c r="D7" s="26" t="s">
        <v>4</v>
      </c>
      <c r="F7" s="27" t="s">
        <v>172</v>
      </c>
      <c r="G7" s="25"/>
      <c r="H7" s="27" t="s">
        <v>172</v>
      </c>
      <c r="I7" s="25"/>
      <c r="J7" s="27" t="s">
        <v>172</v>
      </c>
      <c r="K7" s="25"/>
      <c r="L7" s="27" t="s">
        <v>172</v>
      </c>
    </row>
    <row r="8" spans="1:14" ht="6" customHeight="1">
      <c r="D8" s="21"/>
      <c r="F8" s="28"/>
      <c r="H8" s="29"/>
      <c r="J8" s="28"/>
      <c r="L8" s="29"/>
    </row>
    <row r="9" spans="1:14">
      <c r="A9" s="39" t="s">
        <v>357</v>
      </c>
      <c r="F9" s="34"/>
      <c r="G9" s="131"/>
      <c r="H9" s="34"/>
      <c r="I9" s="131"/>
      <c r="J9" s="37"/>
      <c r="K9" s="131"/>
      <c r="L9" s="34"/>
    </row>
    <row r="10" spans="1:14">
      <c r="A10" s="12" t="s">
        <v>358</v>
      </c>
      <c r="F10" s="37"/>
      <c r="G10" s="135"/>
      <c r="H10" s="37"/>
      <c r="I10" s="135"/>
      <c r="J10" s="37"/>
      <c r="K10" s="135"/>
      <c r="L10" s="37"/>
    </row>
    <row r="11" spans="1:14">
      <c r="A11" s="12" t="s">
        <v>359</v>
      </c>
      <c r="F11" s="37"/>
      <c r="G11" s="136"/>
      <c r="H11" s="37"/>
      <c r="I11" s="136"/>
      <c r="J11" s="34"/>
      <c r="K11" s="136"/>
      <c r="L11" s="34"/>
    </row>
    <row r="12" spans="1:14">
      <c r="B12" s="12" t="s">
        <v>360</v>
      </c>
      <c r="F12" s="37"/>
      <c r="G12" s="136"/>
      <c r="H12" s="37"/>
      <c r="I12" s="136"/>
      <c r="J12" s="34"/>
      <c r="K12" s="136"/>
      <c r="L12" s="34"/>
    </row>
    <row r="13" spans="1:14">
      <c r="B13" s="12" t="s">
        <v>132</v>
      </c>
      <c r="F13" s="37"/>
      <c r="G13" s="136"/>
      <c r="H13" s="37"/>
      <c r="I13" s="136"/>
      <c r="J13" s="37"/>
      <c r="K13" s="136"/>
      <c r="L13" s="37"/>
    </row>
    <row r="14" spans="1:14">
      <c r="B14" s="12" t="s">
        <v>134</v>
      </c>
      <c r="D14" s="17">
        <v>10</v>
      </c>
      <c r="F14" s="37"/>
      <c r="G14" s="136"/>
      <c r="H14" s="37"/>
      <c r="I14" s="136"/>
      <c r="J14" s="37"/>
      <c r="K14" s="136"/>
      <c r="L14" s="37"/>
    </row>
    <row r="15" spans="1:14">
      <c r="B15" s="12" t="s">
        <v>69</v>
      </c>
      <c r="F15" s="37"/>
      <c r="G15" s="136"/>
      <c r="H15" s="37"/>
      <c r="I15" s="136"/>
      <c r="J15" s="37"/>
      <c r="K15" s="136"/>
      <c r="L15" s="37"/>
    </row>
    <row r="16" spans="1:14" ht="17.45" customHeight="1">
      <c r="B16" s="12" t="s">
        <v>298</v>
      </c>
      <c r="F16" s="37"/>
      <c r="G16" s="136"/>
      <c r="H16" s="37"/>
      <c r="I16" s="136"/>
      <c r="J16" s="37"/>
      <c r="K16" s="136"/>
      <c r="L16" s="37"/>
    </row>
    <row r="17" spans="1:14">
      <c r="B17" s="12" t="s">
        <v>379</v>
      </c>
      <c r="F17" s="37"/>
      <c r="G17" s="136"/>
      <c r="H17" s="37"/>
      <c r="I17" s="136"/>
      <c r="J17" s="37"/>
      <c r="K17" s="136"/>
      <c r="L17" s="37"/>
      <c r="N17" s="12"/>
    </row>
    <row r="18" spans="1:14">
      <c r="B18" s="12" t="s">
        <v>372</v>
      </c>
      <c r="D18" s="17" t="s">
        <v>334</v>
      </c>
      <c r="F18" s="37"/>
      <c r="G18" s="136"/>
      <c r="H18" s="37"/>
      <c r="I18" s="136"/>
      <c r="J18" s="37"/>
      <c r="K18" s="136"/>
      <c r="L18" s="37"/>
      <c r="N18" s="12"/>
    </row>
    <row r="19" spans="1:14">
      <c r="B19" s="12" t="s">
        <v>137</v>
      </c>
      <c r="F19" s="37"/>
      <c r="G19" s="136"/>
      <c r="H19" s="37"/>
      <c r="I19" s="136"/>
      <c r="J19" s="37"/>
      <c r="K19" s="136"/>
      <c r="L19" s="37"/>
      <c r="N19" s="12"/>
    </row>
    <row r="20" spans="1:14">
      <c r="B20" s="12" t="s">
        <v>138</v>
      </c>
      <c r="D20" s="17">
        <v>10</v>
      </c>
      <c r="F20" s="37"/>
      <c r="G20" s="136"/>
      <c r="H20" s="37"/>
      <c r="I20" s="136"/>
      <c r="J20" s="37"/>
      <c r="K20" s="136"/>
      <c r="L20" s="37"/>
      <c r="N20" s="12"/>
    </row>
    <row r="21" spans="1:14">
      <c r="B21" s="12" t="s">
        <v>355</v>
      </c>
      <c r="F21" s="37"/>
      <c r="G21" s="136"/>
      <c r="H21" s="37"/>
      <c r="I21" s="136"/>
      <c r="J21" s="37"/>
      <c r="K21" s="136"/>
      <c r="L21" s="37"/>
      <c r="N21" s="12"/>
    </row>
    <row r="22" spans="1:14">
      <c r="B22" s="12" t="s">
        <v>45</v>
      </c>
      <c r="D22" s="17">
        <v>21</v>
      </c>
      <c r="F22" s="37"/>
      <c r="G22" s="136"/>
      <c r="H22" s="37"/>
      <c r="I22" s="136"/>
      <c r="J22" s="37"/>
      <c r="K22" s="136"/>
      <c r="L22" s="37"/>
      <c r="N22" s="12"/>
    </row>
    <row r="23" spans="1:14">
      <c r="B23" s="12" t="s">
        <v>144</v>
      </c>
      <c r="D23" s="17">
        <v>22</v>
      </c>
      <c r="F23" s="37"/>
      <c r="G23" s="136"/>
      <c r="H23" s="37"/>
      <c r="I23" s="136"/>
      <c r="J23" s="37"/>
      <c r="K23" s="136"/>
      <c r="L23" s="37"/>
      <c r="N23" s="12"/>
    </row>
    <row r="24" spans="1:14">
      <c r="B24" s="12" t="s">
        <v>82</v>
      </c>
      <c r="F24" s="37"/>
      <c r="G24" s="136"/>
      <c r="H24" s="37"/>
      <c r="I24" s="136"/>
      <c r="J24" s="37"/>
      <c r="K24" s="136"/>
      <c r="L24" s="37"/>
      <c r="N24" s="12"/>
    </row>
    <row r="25" spans="1:14">
      <c r="B25" s="12" t="s">
        <v>337</v>
      </c>
      <c r="F25" s="37"/>
      <c r="G25" s="136"/>
      <c r="H25" s="37"/>
      <c r="I25" s="136"/>
      <c r="J25" s="37"/>
      <c r="K25" s="136"/>
      <c r="L25" s="37"/>
      <c r="N25" s="12"/>
    </row>
    <row r="26" spans="1:14">
      <c r="B26" s="12" t="s">
        <v>68</v>
      </c>
      <c r="D26" s="17" t="s">
        <v>335</v>
      </c>
      <c r="F26" s="37"/>
      <c r="G26" s="136"/>
      <c r="H26" s="37"/>
      <c r="I26" s="136"/>
      <c r="J26" s="37"/>
      <c r="K26" s="136"/>
      <c r="L26" s="37"/>
      <c r="N26" s="12"/>
    </row>
    <row r="27" spans="1:14">
      <c r="B27" s="12" t="s">
        <v>356</v>
      </c>
      <c r="F27" s="37"/>
      <c r="G27" s="136"/>
      <c r="H27" s="37"/>
      <c r="I27" s="136"/>
      <c r="J27" s="37"/>
      <c r="K27" s="136"/>
      <c r="L27" s="37"/>
      <c r="N27" s="12"/>
    </row>
    <row r="28" spans="1:14">
      <c r="B28" s="12" t="s">
        <v>72</v>
      </c>
      <c r="F28" s="37"/>
      <c r="G28" s="136"/>
      <c r="H28" s="37"/>
      <c r="I28" s="136"/>
      <c r="J28" s="37"/>
      <c r="K28" s="136"/>
      <c r="L28" s="37"/>
      <c r="N28" s="12"/>
    </row>
    <row r="29" spans="1:14" ht="8.1" customHeight="1">
      <c r="D29" s="45"/>
      <c r="F29" s="37"/>
      <c r="G29" s="136"/>
      <c r="H29" s="37"/>
      <c r="I29" s="136"/>
      <c r="J29" s="37"/>
      <c r="K29" s="136"/>
      <c r="L29" s="37"/>
      <c r="N29" s="12"/>
    </row>
    <row r="30" spans="1:14">
      <c r="A30" s="12" t="s">
        <v>361</v>
      </c>
      <c r="D30" s="45"/>
      <c r="F30" s="37"/>
      <c r="G30" s="136"/>
      <c r="H30" s="37"/>
      <c r="I30" s="136"/>
      <c r="J30" s="37"/>
      <c r="K30" s="136"/>
      <c r="L30" s="37"/>
      <c r="N30" s="12"/>
    </row>
    <row r="31" spans="1:14">
      <c r="B31" s="12" t="s">
        <v>362</v>
      </c>
      <c r="F31" s="37"/>
      <c r="G31" s="135"/>
      <c r="H31" s="37"/>
      <c r="I31" s="135"/>
      <c r="J31" s="37"/>
      <c r="K31" s="135"/>
      <c r="L31" s="37"/>
      <c r="N31" s="12"/>
    </row>
    <row r="32" spans="1:14">
      <c r="A32" s="12" t="s">
        <v>84</v>
      </c>
      <c r="F32" s="37"/>
      <c r="G32" s="136"/>
      <c r="H32" s="37"/>
      <c r="I32" s="136"/>
      <c r="J32" s="37"/>
      <c r="K32" s="136"/>
      <c r="L32" s="37"/>
      <c r="N32" s="12"/>
    </row>
    <row r="33" spans="2:14" ht="18" hidden="1" customHeight="1">
      <c r="B33" s="12" t="s">
        <v>85</v>
      </c>
      <c r="D33" s="120"/>
      <c r="F33" s="37"/>
      <c r="G33" s="136"/>
      <c r="H33" s="37"/>
      <c r="I33" s="136"/>
      <c r="J33" s="37"/>
      <c r="K33" s="136"/>
      <c r="L33" s="37"/>
      <c r="N33" s="12"/>
    </row>
    <row r="34" spans="2:14" ht="17.45" hidden="1" customHeight="1">
      <c r="B34" s="30" t="s">
        <v>14</v>
      </c>
      <c r="F34" s="37"/>
      <c r="G34" s="136"/>
      <c r="H34" s="37"/>
      <c r="I34" s="136"/>
      <c r="J34" s="37"/>
      <c r="K34" s="136"/>
      <c r="L34" s="37"/>
      <c r="N34" s="12"/>
    </row>
    <row r="35" spans="2:14" ht="17.45" customHeight="1">
      <c r="B35" s="30" t="s">
        <v>285</v>
      </c>
      <c r="F35" s="37"/>
      <c r="G35" s="136"/>
      <c r="H35" s="37"/>
      <c r="I35" s="136"/>
      <c r="J35" s="37"/>
      <c r="K35" s="135"/>
      <c r="L35" s="37"/>
      <c r="N35" s="12"/>
    </row>
    <row r="36" spans="2:14">
      <c r="B36" s="12" t="s">
        <v>87</v>
      </c>
      <c r="F36" s="37"/>
      <c r="G36" s="136"/>
      <c r="H36" s="37"/>
      <c r="I36" s="136"/>
      <c r="J36" s="37"/>
      <c r="K36" s="136"/>
      <c r="L36" s="37"/>
      <c r="N36" s="12"/>
    </row>
    <row r="37" spans="2:14">
      <c r="B37" s="12" t="s">
        <v>15</v>
      </c>
      <c r="F37" s="37"/>
      <c r="G37" s="136"/>
      <c r="H37" s="37"/>
      <c r="I37" s="136"/>
      <c r="J37" s="37"/>
      <c r="K37" s="136"/>
      <c r="L37" s="37"/>
      <c r="N37" s="12"/>
    </row>
    <row r="38" spans="2:14" ht="17.45" hidden="1" customHeight="1">
      <c r="B38" s="12" t="s">
        <v>23</v>
      </c>
      <c r="F38" s="37"/>
      <c r="G38" s="136"/>
      <c r="H38" s="37"/>
      <c r="I38" s="136"/>
      <c r="J38" s="37"/>
      <c r="K38" s="136"/>
      <c r="L38" s="37"/>
      <c r="N38" s="12"/>
    </row>
    <row r="39" spans="2:14">
      <c r="B39" s="12" t="s">
        <v>27</v>
      </c>
      <c r="F39" s="37"/>
      <c r="G39" s="136"/>
      <c r="H39" s="37"/>
      <c r="I39" s="136"/>
      <c r="J39" s="37"/>
      <c r="K39" s="136"/>
      <c r="L39" s="37"/>
      <c r="N39" s="12"/>
    </row>
    <row r="40" spans="2:14">
      <c r="F40" s="37"/>
      <c r="G40" s="131"/>
      <c r="H40" s="37"/>
      <c r="I40" s="131"/>
      <c r="J40" s="37"/>
      <c r="K40" s="131"/>
      <c r="L40" s="37"/>
      <c r="N40" s="12"/>
    </row>
    <row r="41" spans="2:14">
      <c r="F41" s="37"/>
      <c r="G41" s="131"/>
      <c r="H41" s="37"/>
      <c r="I41" s="131"/>
      <c r="J41" s="37"/>
      <c r="K41" s="131"/>
      <c r="L41" s="37"/>
      <c r="N41" s="12"/>
    </row>
    <row r="42" spans="2:14">
      <c r="F42" s="37"/>
      <c r="G42" s="131"/>
      <c r="H42" s="37"/>
      <c r="I42" s="131"/>
      <c r="J42" s="37"/>
      <c r="K42" s="131"/>
      <c r="L42" s="37"/>
    </row>
    <row r="43" spans="2:14">
      <c r="F43" s="37"/>
      <c r="G43" s="131"/>
      <c r="H43" s="37"/>
      <c r="I43" s="131"/>
      <c r="J43" s="37"/>
      <c r="K43" s="131"/>
      <c r="L43" s="37"/>
    </row>
    <row r="44" spans="2:14">
      <c r="F44" s="37"/>
      <c r="G44" s="131"/>
      <c r="H44" s="37"/>
      <c r="I44" s="131"/>
      <c r="J44" s="37"/>
      <c r="K44" s="131"/>
      <c r="L44" s="37"/>
    </row>
    <row r="45" spans="2:14">
      <c r="F45" s="37"/>
      <c r="G45" s="131"/>
      <c r="H45" s="37"/>
      <c r="I45" s="131"/>
      <c r="J45" s="37"/>
      <c r="K45" s="131"/>
      <c r="L45" s="37"/>
    </row>
    <row r="46" spans="2:14">
      <c r="F46" s="37"/>
      <c r="G46" s="131"/>
      <c r="H46" s="37"/>
      <c r="I46" s="131"/>
      <c r="J46" s="37"/>
      <c r="K46" s="131"/>
      <c r="L46" s="37"/>
    </row>
    <row r="47" spans="2:14">
      <c r="F47" s="37"/>
      <c r="G47" s="131"/>
      <c r="H47" s="37"/>
      <c r="I47" s="131"/>
      <c r="J47" s="37"/>
      <c r="K47" s="131"/>
      <c r="L47" s="37"/>
    </row>
    <row r="48" spans="2:14">
      <c r="F48" s="37"/>
      <c r="G48" s="131"/>
      <c r="H48" s="37"/>
      <c r="I48" s="131"/>
      <c r="J48" s="37"/>
      <c r="K48" s="131"/>
      <c r="L48" s="37"/>
    </row>
    <row r="49" spans="1:14" ht="14.25" customHeight="1">
      <c r="F49" s="37"/>
      <c r="H49" s="37"/>
      <c r="J49" s="37"/>
      <c r="L49" s="37"/>
    </row>
    <row r="50" spans="1:14">
      <c r="A50" s="51" t="str">
        <f>'Round CE HRD (''000)'!A33</f>
        <v>หมายเหตุประกอบข้อมูลทางการเงินในหน้า 13 ถึง 50 เป็นส่วนหนึ่งของข้อมูลทางการเงินระหว่างกาลนี้</v>
      </c>
      <c r="B50" s="51"/>
      <c r="C50" s="51"/>
      <c r="D50" s="52"/>
      <c r="E50" s="51"/>
      <c r="F50" s="121"/>
      <c r="G50" s="53"/>
      <c r="H50" s="36"/>
      <c r="I50" s="53"/>
      <c r="J50" s="121"/>
      <c r="K50" s="53"/>
      <c r="L50" s="53"/>
    </row>
    <row r="51" spans="1:14">
      <c r="A51" s="140" t="s">
        <v>0</v>
      </c>
      <c r="B51" s="10"/>
      <c r="C51" s="10"/>
      <c r="D51" s="10"/>
      <c r="E51" s="10"/>
      <c r="F51" s="163"/>
      <c r="G51" s="11"/>
      <c r="H51" s="163"/>
      <c r="I51" s="11"/>
      <c r="J51" s="163"/>
      <c r="K51" s="11"/>
      <c r="L51" s="11"/>
    </row>
    <row r="52" spans="1:14">
      <c r="A52" s="140" t="s">
        <v>291</v>
      </c>
      <c r="B52" s="10"/>
      <c r="C52" s="10"/>
      <c r="D52" s="10"/>
      <c r="E52" s="10"/>
      <c r="F52" s="163"/>
      <c r="G52" s="11"/>
      <c r="H52" s="163"/>
      <c r="I52" s="11"/>
      <c r="J52" s="163"/>
      <c r="K52" s="11"/>
      <c r="L52" s="11"/>
    </row>
    <row r="53" spans="1:14">
      <c r="A53" s="14" t="s">
        <v>176</v>
      </c>
      <c r="B53" s="15"/>
      <c r="C53" s="15"/>
      <c r="D53" s="15"/>
      <c r="E53" s="15"/>
      <c r="F53" s="164"/>
      <c r="G53" s="16"/>
      <c r="H53" s="164"/>
      <c r="I53" s="16"/>
      <c r="J53" s="164"/>
      <c r="K53" s="16"/>
      <c r="L53" s="16"/>
    </row>
    <row r="54" spans="1:14" ht="18.600000000000001" customHeight="1">
      <c r="C54" s="12" t="s">
        <v>59</v>
      </c>
    </row>
    <row r="55" spans="1:14" s="20" customFormat="1">
      <c r="D55" s="21"/>
      <c r="F55" s="462" t="s">
        <v>173</v>
      </c>
      <c r="G55" s="462"/>
      <c r="H55" s="462"/>
      <c r="I55" s="22"/>
      <c r="J55" s="462" t="s">
        <v>174</v>
      </c>
      <c r="K55" s="462"/>
      <c r="L55" s="462"/>
      <c r="N55" s="23"/>
    </row>
    <row r="56" spans="1:14" s="20" customFormat="1">
      <c r="D56" s="21"/>
      <c r="F56" s="24" t="s">
        <v>183</v>
      </c>
      <c r="G56" s="25"/>
      <c r="H56" s="24" t="s">
        <v>175</v>
      </c>
      <c r="I56" s="25"/>
      <c r="J56" s="24" t="s">
        <v>183</v>
      </c>
      <c r="K56" s="25"/>
      <c r="L56" s="24" t="s">
        <v>175</v>
      </c>
      <c r="N56" s="23"/>
    </row>
    <row r="57" spans="1:14">
      <c r="D57" s="26" t="s">
        <v>4</v>
      </c>
      <c r="F57" s="27" t="s">
        <v>172</v>
      </c>
      <c r="G57" s="25"/>
      <c r="H57" s="27" t="s">
        <v>172</v>
      </c>
      <c r="I57" s="25"/>
      <c r="J57" s="27" t="s">
        <v>172</v>
      </c>
      <c r="K57" s="25"/>
      <c r="L57" s="27" t="s">
        <v>172</v>
      </c>
    </row>
    <row r="58" spans="1:14" ht="6" customHeight="1">
      <c r="D58" s="21"/>
      <c r="F58" s="28"/>
      <c r="H58" s="29"/>
      <c r="J58" s="28"/>
      <c r="L58" s="29"/>
    </row>
    <row r="59" spans="1:14">
      <c r="A59" s="12" t="s">
        <v>88</v>
      </c>
      <c r="F59" s="37"/>
      <c r="H59" s="34"/>
      <c r="I59" s="131"/>
      <c r="J59" s="37"/>
      <c r="K59" s="131"/>
      <c r="L59" s="37"/>
      <c r="N59" s="12"/>
    </row>
    <row r="60" spans="1:14">
      <c r="B60" s="12" t="s">
        <v>286</v>
      </c>
      <c r="F60" s="37"/>
      <c r="H60" s="37"/>
      <c r="I60" s="136"/>
      <c r="J60" s="37"/>
      <c r="K60" s="136"/>
      <c r="L60" s="37"/>
      <c r="N60" s="12"/>
    </row>
    <row r="61" spans="1:14" ht="17.45" hidden="1" customHeight="1">
      <c r="B61" s="12" t="s">
        <v>149</v>
      </c>
      <c r="F61" s="37"/>
      <c r="H61" s="37"/>
      <c r="I61" s="136"/>
      <c r="J61" s="37"/>
      <c r="K61" s="135"/>
      <c r="L61" s="37"/>
      <c r="N61" s="12"/>
    </row>
    <row r="62" spans="1:14" ht="17.45" hidden="1" customHeight="1">
      <c r="B62" s="12" t="s">
        <v>34</v>
      </c>
      <c r="F62" s="37"/>
      <c r="H62" s="37"/>
      <c r="I62" s="136"/>
      <c r="J62" s="37"/>
      <c r="K62" s="136"/>
      <c r="L62" s="37"/>
      <c r="N62" s="12"/>
    </row>
    <row r="63" spans="1:14" ht="17.45" hidden="1" customHeight="1">
      <c r="B63" s="12" t="s">
        <v>36</v>
      </c>
      <c r="F63" s="37"/>
      <c r="G63" s="34"/>
      <c r="H63" s="37"/>
      <c r="I63" s="136"/>
      <c r="J63" s="37"/>
      <c r="K63" s="136"/>
      <c r="L63" s="37"/>
      <c r="N63" s="12"/>
    </row>
    <row r="64" spans="1:14">
      <c r="B64" s="12" t="s">
        <v>40</v>
      </c>
      <c r="F64" s="37"/>
      <c r="H64" s="37"/>
      <c r="I64" s="136"/>
      <c r="J64" s="37"/>
      <c r="K64" s="136"/>
      <c r="L64" s="37"/>
      <c r="N64" s="12"/>
    </row>
    <row r="65" spans="1:14">
      <c r="B65" s="12" t="s">
        <v>45</v>
      </c>
      <c r="D65" s="17">
        <v>21</v>
      </c>
      <c r="F65" s="37"/>
      <c r="H65" s="34"/>
      <c r="I65" s="136"/>
      <c r="J65" s="34"/>
      <c r="K65" s="136"/>
      <c r="L65" s="34"/>
      <c r="N65" s="12"/>
    </row>
    <row r="66" spans="1:14" ht="17.45" hidden="1" customHeight="1">
      <c r="B66" s="12" t="s">
        <v>47</v>
      </c>
      <c r="F66" s="37"/>
      <c r="H66" s="37"/>
      <c r="I66" s="136"/>
      <c r="J66" s="37"/>
      <c r="K66" s="136"/>
      <c r="L66" s="37"/>
      <c r="N66" s="12"/>
    </row>
    <row r="67" spans="1:14" ht="17.45" hidden="1" customHeight="1">
      <c r="B67" s="12" t="s">
        <v>48</v>
      </c>
      <c r="F67" s="37"/>
      <c r="H67" s="37"/>
      <c r="I67" s="136"/>
      <c r="J67" s="37"/>
      <c r="K67" s="136"/>
      <c r="L67" s="37"/>
      <c r="N67" s="12"/>
    </row>
    <row r="68" spans="1:14" ht="17.45" hidden="1" customHeight="1">
      <c r="B68" s="12" t="s">
        <v>143</v>
      </c>
      <c r="F68" s="37"/>
      <c r="H68" s="37"/>
      <c r="I68" s="136"/>
      <c r="J68" s="37"/>
      <c r="K68" s="136"/>
      <c r="L68" s="37"/>
      <c r="N68" s="12"/>
    </row>
    <row r="69" spans="1:14" ht="17.45" hidden="1" customHeight="1">
      <c r="B69" s="12" t="s">
        <v>150</v>
      </c>
      <c r="F69" s="37"/>
      <c r="G69" s="28"/>
      <c r="H69" s="37"/>
      <c r="I69" s="135"/>
      <c r="J69" s="37"/>
      <c r="K69" s="135"/>
      <c r="L69" s="37"/>
      <c r="N69" s="12"/>
    </row>
    <row r="70" spans="1:14">
      <c r="B70" s="12" t="s">
        <v>46</v>
      </c>
      <c r="F70" s="36"/>
      <c r="G70" s="135"/>
      <c r="H70" s="36"/>
      <c r="I70" s="135"/>
      <c r="J70" s="36"/>
      <c r="K70" s="135"/>
      <c r="L70" s="36"/>
      <c r="N70" s="12"/>
    </row>
    <row r="71" spans="1:14" ht="8.1" customHeight="1">
      <c r="F71" s="37"/>
      <c r="G71" s="135"/>
      <c r="H71" s="37"/>
      <c r="I71" s="135"/>
      <c r="J71" s="37"/>
      <c r="K71" s="135"/>
      <c r="L71" s="37"/>
      <c r="N71" s="12"/>
    </row>
    <row r="72" spans="1:14">
      <c r="A72" s="129" t="s">
        <v>91</v>
      </c>
      <c r="D72" s="122"/>
      <c r="E72" s="20"/>
      <c r="F72" s="37"/>
      <c r="G72" s="37"/>
      <c r="H72" s="37"/>
      <c r="I72" s="37"/>
      <c r="J72" s="37"/>
      <c r="K72" s="37"/>
      <c r="L72" s="37"/>
      <c r="N72" s="12"/>
    </row>
    <row r="73" spans="1:14">
      <c r="A73" s="130" t="s">
        <v>92</v>
      </c>
      <c r="D73" s="21"/>
      <c r="E73" s="20"/>
      <c r="F73" s="37"/>
      <c r="G73" s="135"/>
      <c r="H73" s="37"/>
      <c r="I73" s="135"/>
      <c r="J73" s="37"/>
      <c r="K73" s="135"/>
      <c r="L73" s="37"/>
      <c r="N73" s="12"/>
    </row>
    <row r="74" spans="1:14">
      <c r="A74" s="130" t="s">
        <v>303</v>
      </c>
      <c r="D74" s="21"/>
      <c r="E74" s="20"/>
      <c r="F74" s="36"/>
      <c r="G74" s="135"/>
      <c r="H74" s="36"/>
      <c r="I74" s="135"/>
      <c r="J74" s="36"/>
      <c r="K74" s="135"/>
      <c r="L74" s="36"/>
      <c r="N74" s="12"/>
    </row>
    <row r="75" spans="1:14" ht="8.1" customHeight="1">
      <c r="C75" s="123"/>
      <c r="D75" s="21"/>
      <c r="E75" s="20"/>
      <c r="F75" s="37"/>
      <c r="G75" s="135"/>
      <c r="H75" s="37"/>
      <c r="I75" s="135"/>
      <c r="J75" s="37"/>
      <c r="K75" s="135"/>
      <c r="L75" s="37"/>
      <c r="N75" s="12"/>
    </row>
    <row r="76" spans="1:14">
      <c r="A76" s="39" t="s">
        <v>373</v>
      </c>
      <c r="D76" s="44"/>
      <c r="F76" s="36"/>
      <c r="G76" s="136"/>
      <c r="H76" s="36"/>
      <c r="I76" s="135"/>
      <c r="J76" s="36"/>
      <c r="K76" s="135"/>
      <c r="L76" s="36"/>
      <c r="N76" s="12"/>
    </row>
    <row r="77" spans="1:14">
      <c r="A77" s="39"/>
      <c r="D77" s="44"/>
      <c r="F77" s="37"/>
      <c r="G77" s="131"/>
      <c r="H77" s="37"/>
      <c r="I77" s="133"/>
      <c r="J77" s="37"/>
      <c r="K77" s="133"/>
      <c r="L77" s="37"/>
      <c r="N77" s="12"/>
    </row>
    <row r="78" spans="1:14">
      <c r="A78" s="39" t="s">
        <v>363</v>
      </c>
      <c r="E78" s="124"/>
      <c r="F78" s="34"/>
      <c r="G78" s="131"/>
      <c r="H78" s="34"/>
      <c r="I78" s="131"/>
      <c r="J78" s="34"/>
      <c r="K78" s="131"/>
      <c r="L78" s="34"/>
      <c r="N78" s="12"/>
    </row>
    <row r="79" spans="1:14">
      <c r="A79" s="12" t="s">
        <v>304</v>
      </c>
      <c r="D79" s="64"/>
      <c r="E79" s="125"/>
      <c r="F79" s="37"/>
      <c r="G79" s="131"/>
      <c r="H79" s="37"/>
      <c r="I79" s="131"/>
      <c r="J79" s="37"/>
      <c r="K79" s="131"/>
      <c r="L79" s="37"/>
      <c r="N79" s="12"/>
    </row>
    <row r="80" spans="1:14">
      <c r="A80" s="12" t="s">
        <v>316</v>
      </c>
      <c r="D80" s="64"/>
      <c r="E80" s="125"/>
      <c r="F80" s="37"/>
      <c r="G80" s="136"/>
      <c r="H80" s="37"/>
      <c r="I80" s="136"/>
      <c r="J80" s="37"/>
      <c r="K80" s="136"/>
      <c r="L80" s="37"/>
      <c r="N80" s="12"/>
    </row>
    <row r="81" spans="1:14" ht="17.45" hidden="1" customHeight="1">
      <c r="A81" s="12" t="s">
        <v>95</v>
      </c>
      <c r="D81" s="64"/>
      <c r="E81" s="125"/>
      <c r="F81" s="37"/>
      <c r="G81" s="136"/>
      <c r="H81" s="37"/>
      <c r="I81" s="136"/>
      <c r="J81" s="37"/>
      <c r="K81" s="136"/>
      <c r="L81" s="37"/>
      <c r="N81" s="12"/>
    </row>
    <row r="82" spans="1:14">
      <c r="A82" s="30" t="s">
        <v>305</v>
      </c>
      <c r="C82" s="30"/>
      <c r="D82" s="64"/>
      <c r="E82" s="125"/>
      <c r="F82" s="37"/>
      <c r="G82" s="136"/>
      <c r="H82" s="37"/>
      <c r="I82" s="136"/>
      <c r="J82" s="37"/>
      <c r="K82" s="136"/>
      <c r="L82" s="37"/>
      <c r="N82" s="12"/>
    </row>
    <row r="83" spans="1:14">
      <c r="A83" s="12" t="s">
        <v>96</v>
      </c>
      <c r="D83" s="17">
        <v>10</v>
      </c>
      <c r="E83" s="125"/>
      <c r="F83" s="37"/>
      <c r="G83" s="136"/>
      <c r="H83" s="37"/>
      <c r="I83" s="136"/>
      <c r="J83" s="37"/>
      <c r="K83" s="136"/>
      <c r="L83" s="37"/>
      <c r="N83" s="12"/>
    </row>
    <row r="84" spans="1:14">
      <c r="A84" s="12" t="s">
        <v>97</v>
      </c>
      <c r="D84" s="17">
        <v>11</v>
      </c>
      <c r="E84" s="125"/>
      <c r="F84" s="37"/>
      <c r="G84" s="136"/>
      <c r="H84" s="37"/>
      <c r="I84" s="136"/>
      <c r="J84" s="37"/>
      <c r="K84" s="136"/>
      <c r="L84" s="37"/>
      <c r="N84" s="12"/>
    </row>
    <row r="85" spans="1:14" ht="17.45" hidden="1" customHeight="1">
      <c r="A85" s="12" t="s">
        <v>98</v>
      </c>
      <c r="D85" s="17">
        <v>10</v>
      </c>
      <c r="E85" s="125"/>
      <c r="F85" s="37"/>
      <c r="G85" s="136"/>
      <c r="H85" s="37"/>
      <c r="I85" s="136"/>
      <c r="J85" s="37"/>
      <c r="K85" s="136"/>
      <c r="L85" s="37"/>
      <c r="N85" s="12"/>
    </row>
    <row r="86" spans="1:14" ht="17.45" hidden="1" customHeight="1">
      <c r="A86" s="12" t="s">
        <v>99</v>
      </c>
      <c r="D86" s="64"/>
      <c r="E86" s="125"/>
      <c r="F86" s="37"/>
      <c r="G86" s="136"/>
      <c r="H86" s="37"/>
      <c r="I86" s="136"/>
      <c r="J86" s="37"/>
      <c r="K86" s="136"/>
      <c r="L86" s="37"/>
      <c r="N86" s="12"/>
    </row>
    <row r="87" spans="1:14">
      <c r="A87" s="12" t="s">
        <v>317</v>
      </c>
      <c r="D87" s="17">
        <v>13</v>
      </c>
      <c r="E87" s="125"/>
      <c r="F87" s="37"/>
      <c r="G87" s="136"/>
      <c r="H87" s="37"/>
      <c r="I87" s="136"/>
      <c r="J87" s="37"/>
      <c r="K87" s="136"/>
      <c r="L87" s="37"/>
      <c r="N87" s="12"/>
    </row>
    <row r="88" spans="1:14">
      <c r="A88" s="12" t="s">
        <v>306</v>
      </c>
      <c r="D88" s="17">
        <v>14</v>
      </c>
      <c r="E88" s="125"/>
      <c r="F88" s="37"/>
      <c r="G88" s="136"/>
      <c r="H88" s="37"/>
      <c r="I88" s="136"/>
      <c r="J88" s="37"/>
      <c r="K88" s="136"/>
      <c r="L88" s="37"/>
      <c r="N88" s="12"/>
    </row>
    <row r="89" spans="1:14">
      <c r="A89" s="12" t="s">
        <v>100</v>
      </c>
      <c r="E89" s="125"/>
      <c r="F89" s="37"/>
      <c r="G89" s="139"/>
      <c r="H89" s="37"/>
      <c r="I89" s="136"/>
      <c r="J89" s="37"/>
      <c r="K89" s="136"/>
      <c r="L89" s="37"/>
      <c r="N89" s="12"/>
    </row>
    <row r="90" spans="1:14">
      <c r="A90" s="12" t="s">
        <v>307</v>
      </c>
      <c r="D90" s="17">
        <v>15</v>
      </c>
      <c r="E90" s="125"/>
      <c r="F90" s="37"/>
      <c r="G90" s="136"/>
      <c r="H90" s="37"/>
      <c r="I90" s="136"/>
      <c r="J90" s="37"/>
      <c r="K90" s="136"/>
      <c r="L90" s="37"/>
      <c r="N90" s="12"/>
    </row>
    <row r="91" spans="1:14">
      <c r="A91" s="12" t="s">
        <v>158</v>
      </c>
      <c r="D91" s="17">
        <v>22</v>
      </c>
      <c r="E91" s="125"/>
      <c r="F91" s="37"/>
      <c r="G91" s="139"/>
      <c r="H91" s="37"/>
      <c r="I91" s="136"/>
      <c r="J91" s="37"/>
      <c r="K91" s="136"/>
      <c r="L91" s="37"/>
      <c r="N91" s="12"/>
    </row>
    <row r="92" spans="1:14">
      <c r="A92" s="30" t="s">
        <v>169</v>
      </c>
      <c r="D92" s="17">
        <v>16</v>
      </c>
      <c r="E92" s="125"/>
      <c r="F92" s="36"/>
      <c r="G92" s="145"/>
      <c r="H92" s="36"/>
      <c r="I92" s="135"/>
      <c r="J92" s="36"/>
      <c r="K92" s="135"/>
      <c r="L92" s="36"/>
      <c r="N92" s="12"/>
    </row>
    <row r="93" spans="1:14" ht="8.1" customHeight="1">
      <c r="B93" s="30"/>
      <c r="E93" s="125"/>
      <c r="F93" s="190"/>
      <c r="G93" s="191"/>
      <c r="H93" s="190"/>
      <c r="I93" s="192"/>
      <c r="J93" s="190"/>
      <c r="K93" s="192"/>
      <c r="L93" s="190"/>
      <c r="N93" s="12"/>
    </row>
    <row r="94" spans="1:14">
      <c r="A94" s="39" t="s">
        <v>374</v>
      </c>
      <c r="D94" s="12"/>
      <c r="E94" s="125"/>
      <c r="F94" s="36"/>
      <c r="G94" s="139"/>
      <c r="H94" s="36"/>
      <c r="I94" s="136"/>
      <c r="J94" s="36"/>
      <c r="K94" s="136"/>
      <c r="L94" s="36"/>
      <c r="N94" s="12"/>
    </row>
    <row r="95" spans="1:14" ht="23.25" customHeight="1">
      <c r="F95" s="29"/>
      <c r="H95" s="34"/>
      <c r="J95" s="29"/>
      <c r="N95" s="12"/>
    </row>
    <row r="96" spans="1:14">
      <c r="F96" s="29"/>
      <c r="H96" s="34"/>
      <c r="J96" s="29"/>
      <c r="N96" s="12"/>
    </row>
    <row r="97" spans="1:14">
      <c r="F97" s="29"/>
      <c r="H97" s="34"/>
      <c r="J97" s="29"/>
      <c r="N97" s="12"/>
    </row>
    <row r="98" spans="1:14">
      <c r="F98" s="29"/>
      <c r="H98" s="34"/>
      <c r="J98" s="29"/>
      <c r="N98" s="12"/>
    </row>
    <row r="99" spans="1:14">
      <c r="F99" s="29"/>
      <c r="H99" s="34"/>
      <c r="J99" s="29"/>
      <c r="N99" s="12"/>
    </row>
    <row r="100" spans="1:14">
      <c r="F100" s="29"/>
      <c r="H100" s="34"/>
      <c r="J100" s="29"/>
      <c r="N100" s="12"/>
    </row>
    <row r="101" spans="1:14">
      <c r="F101" s="29"/>
      <c r="H101" s="34"/>
      <c r="J101" s="29"/>
      <c r="N101" s="12"/>
    </row>
    <row r="102" spans="1:14">
      <c r="F102" s="29"/>
      <c r="H102" s="34"/>
      <c r="J102" s="29"/>
      <c r="N102" s="12"/>
    </row>
    <row r="103" spans="1:14">
      <c r="F103" s="29"/>
      <c r="H103" s="34"/>
      <c r="J103" s="29"/>
      <c r="N103" s="12"/>
    </row>
    <row r="104" spans="1:14">
      <c r="F104" s="29"/>
      <c r="H104" s="34"/>
      <c r="J104" s="29"/>
    </row>
    <row r="105" spans="1:14">
      <c r="F105" s="29"/>
      <c r="H105" s="34"/>
      <c r="J105" s="29"/>
    </row>
    <row r="106" spans="1:14" ht="28.5" customHeight="1">
      <c r="F106" s="29"/>
      <c r="H106" s="34"/>
      <c r="J106" s="29"/>
    </row>
    <row r="107" spans="1:14">
      <c r="A107" s="51" t="str">
        <f>A50</f>
        <v>หมายเหตุประกอบข้อมูลทางการเงินในหน้า 13 ถึง 50 เป็นส่วนหนึ่งของข้อมูลทางการเงินระหว่างกาลนี้</v>
      </c>
      <c r="B107" s="51"/>
      <c r="C107" s="51"/>
      <c r="D107" s="52"/>
      <c r="E107" s="51"/>
      <c r="F107" s="121"/>
      <c r="G107" s="53"/>
      <c r="H107" s="36"/>
      <c r="I107" s="53"/>
      <c r="J107" s="121"/>
      <c r="K107" s="53"/>
      <c r="L107" s="53"/>
    </row>
    <row r="108" spans="1:14">
      <c r="A108" s="140" t="s">
        <v>0</v>
      </c>
      <c r="B108" s="10"/>
      <c r="C108" s="10"/>
      <c r="D108" s="10"/>
      <c r="E108" s="10"/>
      <c r="F108" s="163"/>
      <c r="G108" s="11"/>
      <c r="H108" s="163"/>
      <c r="I108" s="11"/>
      <c r="J108" s="163"/>
      <c r="K108" s="11"/>
      <c r="L108" s="11"/>
    </row>
    <row r="109" spans="1:14">
      <c r="A109" s="152" t="s">
        <v>291</v>
      </c>
      <c r="B109" s="10"/>
      <c r="C109" s="10"/>
      <c r="D109" s="10"/>
      <c r="E109" s="10"/>
      <c r="F109" s="163"/>
      <c r="G109" s="11"/>
      <c r="H109" s="163"/>
      <c r="I109" s="11"/>
      <c r="J109" s="163"/>
      <c r="K109" s="11"/>
      <c r="L109" s="11"/>
    </row>
    <row r="110" spans="1:14">
      <c r="A110" s="14" t="s">
        <v>176</v>
      </c>
      <c r="B110" s="15"/>
      <c r="C110" s="15"/>
      <c r="D110" s="15"/>
      <c r="E110" s="15"/>
      <c r="F110" s="164"/>
      <c r="G110" s="16"/>
      <c r="H110" s="164"/>
      <c r="I110" s="16"/>
      <c r="J110" s="164"/>
      <c r="K110" s="16"/>
      <c r="L110" s="16"/>
    </row>
    <row r="111" spans="1:14" ht="18.600000000000001" customHeight="1">
      <c r="C111" s="12" t="s">
        <v>59</v>
      </c>
    </row>
    <row r="112" spans="1:14" s="20" customFormat="1">
      <c r="D112" s="21"/>
      <c r="F112" s="462" t="s">
        <v>173</v>
      </c>
      <c r="G112" s="462"/>
      <c r="H112" s="462"/>
      <c r="I112" s="22"/>
      <c r="J112" s="462" t="s">
        <v>174</v>
      </c>
      <c r="K112" s="462"/>
      <c r="L112" s="462"/>
      <c r="N112" s="23"/>
    </row>
    <row r="113" spans="1:14" s="20" customFormat="1">
      <c r="D113" s="21"/>
      <c r="F113" s="24" t="s">
        <v>183</v>
      </c>
      <c r="G113" s="25"/>
      <c r="H113" s="24" t="s">
        <v>175</v>
      </c>
      <c r="I113" s="25"/>
      <c r="J113" s="24" t="s">
        <v>183</v>
      </c>
      <c r="K113" s="25"/>
      <c r="L113" s="24" t="s">
        <v>175</v>
      </c>
      <c r="N113" s="23"/>
    </row>
    <row r="114" spans="1:14">
      <c r="D114" s="26" t="s">
        <v>4</v>
      </c>
      <c r="F114" s="27" t="s">
        <v>172</v>
      </c>
      <c r="G114" s="25"/>
      <c r="H114" s="27" t="s">
        <v>172</v>
      </c>
      <c r="I114" s="25"/>
      <c r="J114" s="27" t="s">
        <v>172</v>
      </c>
      <c r="K114" s="25"/>
      <c r="L114" s="27" t="s">
        <v>172</v>
      </c>
    </row>
    <row r="115" spans="1:14" ht="6" customHeight="1">
      <c r="D115" s="21"/>
      <c r="F115" s="28"/>
      <c r="H115" s="29"/>
      <c r="J115" s="28"/>
      <c r="L115" s="29"/>
    </row>
    <row r="116" spans="1:14">
      <c r="A116" s="39" t="s">
        <v>364</v>
      </c>
      <c r="E116" s="125"/>
      <c r="F116" s="34"/>
      <c r="G116" s="18"/>
      <c r="H116" s="34"/>
      <c r="I116" s="18"/>
      <c r="J116" s="34"/>
      <c r="K116" s="18"/>
      <c r="L116" s="34"/>
    </row>
    <row r="117" spans="1:14">
      <c r="A117" s="12" t="s">
        <v>308</v>
      </c>
      <c r="D117" s="17">
        <v>17</v>
      </c>
      <c r="E117" s="125"/>
      <c r="F117" s="34"/>
      <c r="G117" s="136"/>
      <c r="H117" s="34"/>
      <c r="I117" s="136"/>
      <c r="J117" s="34"/>
      <c r="K117" s="136"/>
      <c r="L117" s="34"/>
    </row>
    <row r="118" spans="1:14">
      <c r="A118" s="12" t="s">
        <v>366</v>
      </c>
      <c r="D118" s="17">
        <v>19</v>
      </c>
      <c r="E118" s="125"/>
      <c r="F118" s="34"/>
      <c r="G118" s="136"/>
      <c r="H118" s="34"/>
      <c r="I118" s="136"/>
      <c r="J118" s="34"/>
      <c r="K118" s="136"/>
      <c r="L118" s="34"/>
    </row>
    <row r="119" spans="1:14">
      <c r="A119" s="12" t="s">
        <v>368</v>
      </c>
      <c r="D119" s="17">
        <v>19</v>
      </c>
      <c r="E119" s="125"/>
      <c r="F119" s="34"/>
      <c r="G119" s="136"/>
      <c r="H119" s="34"/>
      <c r="I119" s="136"/>
      <c r="J119" s="34"/>
      <c r="K119" s="136"/>
      <c r="L119" s="34"/>
    </row>
    <row r="120" spans="1:14" ht="17.45" customHeight="1">
      <c r="A120" s="12" t="s">
        <v>367</v>
      </c>
      <c r="E120" s="125"/>
      <c r="F120" s="37"/>
      <c r="G120" s="136"/>
      <c r="H120" s="37"/>
      <c r="I120" s="136"/>
      <c r="J120" s="37"/>
      <c r="K120" s="136"/>
      <c r="L120" s="37"/>
    </row>
    <row r="121" spans="1:14" ht="17.45" customHeight="1">
      <c r="A121" s="12" t="s">
        <v>369</v>
      </c>
      <c r="E121" s="125"/>
      <c r="F121" s="37"/>
      <c r="G121" s="136"/>
      <c r="H121" s="37"/>
      <c r="I121" s="136"/>
      <c r="J121" s="37"/>
      <c r="K121" s="136"/>
      <c r="L121" s="37"/>
      <c r="N121" s="12"/>
    </row>
    <row r="122" spans="1:14">
      <c r="A122" s="12" t="s">
        <v>309</v>
      </c>
      <c r="D122" s="17">
        <v>17</v>
      </c>
      <c r="E122" s="125"/>
      <c r="F122" s="37"/>
      <c r="G122" s="136"/>
      <c r="H122" s="37"/>
      <c r="I122" s="136"/>
      <c r="J122" s="37"/>
      <c r="K122" s="136"/>
      <c r="L122" s="37"/>
      <c r="N122" s="12"/>
    </row>
    <row r="123" spans="1:14">
      <c r="A123" s="12" t="s">
        <v>104</v>
      </c>
      <c r="D123" s="126"/>
      <c r="E123" s="125"/>
      <c r="F123" s="37"/>
      <c r="G123" s="136"/>
      <c r="H123" s="37"/>
      <c r="I123" s="136"/>
      <c r="J123" s="37"/>
      <c r="K123" s="136"/>
      <c r="L123" s="37"/>
      <c r="N123" s="12"/>
    </row>
    <row r="124" spans="1:14">
      <c r="A124" s="12" t="s">
        <v>105</v>
      </c>
      <c r="D124" s="64"/>
      <c r="E124" s="125"/>
      <c r="F124" s="36"/>
      <c r="G124" s="135"/>
      <c r="H124" s="36"/>
      <c r="I124" s="135"/>
      <c r="J124" s="36"/>
      <c r="K124" s="135"/>
      <c r="L124" s="36"/>
      <c r="N124" s="12"/>
    </row>
    <row r="125" spans="1:14" ht="8.1" customHeight="1">
      <c r="D125" s="64"/>
      <c r="E125" s="125"/>
      <c r="F125" s="37"/>
      <c r="G125" s="145"/>
      <c r="H125" s="37"/>
      <c r="I125" s="145"/>
      <c r="J125" s="37"/>
      <c r="K125" s="145"/>
      <c r="L125" s="37"/>
      <c r="N125" s="12"/>
    </row>
    <row r="126" spans="1:14">
      <c r="A126" s="39" t="s">
        <v>375</v>
      </c>
      <c r="E126" s="125"/>
      <c r="F126" s="36"/>
      <c r="G126" s="136"/>
      <c r="H126" s="36"/>
      <c r="I126" s="136"/>
      <c r="J126" s="36"/>
      <c r="K126" s="136"/>
      <c r="L126" s="36"/>
      <c r="N126" s="12"/>
    </row>
    <row r="127" spans="1:14" ht="8.1" customHeight="1">
      <c r="E127" s="125"/>
      <c r="G127" s="139"/>
      <c r="H127" s="18"/>
      <c r="I127" s="139"/>
      <c r="J127" s="34"/>
      <c r="K127" s="139"/>
      <c r="L127" s="34"/>
      <c r="N127" s="12"/>
    </row>
    <row r="128" spans="1:14">
      <c r="A128" s="12" t="s">
        <v>107</v>
      </c>
      <c r="F128" s="37"/>
      <c r="G128" s="135"/>
      <c r="H128" s="37"/>
      <c r="I128" s="135"/>
      <c r="J128" s="37"/>
      <c r="K128" s="135"/>
      <c r="L128" s="37"/>
      <c r="N128" s="12"/>
    </row>
    <row r="129" spans="1:14">
      <c r="A129" s="12" t="s">
        <v>311</v>
      </c>
      <c r="F129" s="37"/>
      <c r="G129" s="135"/>
      <c r="H129" s="37"/>
      <c r="I129" s="135"/>
      <c r="J129" s="37"/>
      <c r="K129" s="135"/>
      <c r="L129" s="37"/>
      <c r="M129" s="20"/>
      <c r="N129" s="12"/>
    </row>
    <row r="130" spans="1:14">
      <c r="B130" s="12" t="s">
        <v>310</v>
      </c>
      <c r="E130" s="125"/>
      <c r="F130" s="36"/>
      <c r="G130" s="137"/>
      <c r="H130" s="36"/>
      <c r="I130" s="137"/>
      <c r="J130" s="36"/>
      <c r="K130" s="137"/>
      <c r="L130" s="36"/>
      <c r="M130" s="20"/>
      <c r="N130" s="12"/>
    </row>
    <row r="131" spans="1:14">
      <c r="D131" s="127"/>
      <c r="E131" s="77"/>
      <c r="F131" s="34"/>
      <c r="G131" s="34"/>
      <c r="H131" s="34"/>
      <c r="I131" s="34"/>
      <c r="J131" s="34"/>
      <c r="K131" s="34"/>
      <c r="L131" s="34"/>
      <c r="N131" s="12"/>
    </row>
    <row r="132" spans="1:14">
      <c r="A132" s="39" t="s">
        <v>108</v>
      </c>
      <c r="E132" s="125"/>
      <c r="F132" s="34"/>
      <c r="G132" s="136"/>
      <c r="H132" s="34"/>
      <c r="I132" s="136"/>
      <c r="J132" s="34"/>
      <c r="K132" s="136"/>
      <c r="L132" s="34"/>
      <c r="N132" s="12"/>
    </row>
    <row r="133" spans="1:14">
      <c r="A133" s="12" t="s">
        <v>161</v>
      </c>
      <c r="D133" s="126"/>
      <c r="E133" s="125"/>
      <c r="F133" s="36"/>
      <c r="G133" s="135"/>
      <c r="H133" s="36"/>
      <c r="I133" s="135"/>
      <c r="J133" s="36"/>
      <c r="K133" s="135"/>
      <c r="L133" s="36"/>
      <c r="N133" s="12"/>
    </row>
    <row r="134" spans="1:14" ht="8.1" customHeight="1">
      <c r="D134" s="126"/>
      <c r="E134" s="125"/>
      <c r="F134" s="37"/>
      <c r="G134" s="135"/>
      <c r="H134" s="37"/>
      <c r="I134" s="135"/>
      <c r="J134" s="37"/>
      <c r="K134" s="135"/>
      <c r="L134" s="37"/>
      <c r="N134" s="12"/>
    </row>
    <row r="135" spans="1:14" ht="18.75" thickBot="1">
      <c r="A135" s="39" t="s">
        <v>162</v>
      </c>
      <c r="D135" s="126">
        <v>6</v>
      </c>
      <c r="E135" s="125"/>
      <c r="F135" s="56"/>
      <c r="G135" s="136"/>
      <c r="H135" s="56"/>
      <c r="I135" s="136"/>
      <c r="J135" s="56"/>
      <c r="K135" s="136"/>
      <c r="L135" s="56"/>
      <c r="N135" s="181"/>
    </row>
    <row r="136" spans="1:14" ht="18.75" thickTop="1">
      <c r="D136" s="127"/>
      <c r="E136" s="77"/>
      <c r="F136" s="34"/>
      <c r="G136" s="34"/>
      <c r="H136" s="34"/>
      <c r="I136" s="34"/>
      <c r="J136" s="34"/>
      <c r="K136" s="34"/>
      <c r="L136" s="34"/>
      <c r="N136" s="12"/>
    </row>
    <row r="137" spans="1:14">
      <c r="A137" s="47" t="s">
        <v>365</v>
      </c>
      <c r="B137" s="128"/>
      <c r="C137" s="128"/>
      <c r="D137" s="128"/>
      <c r="E137" s="128"/>
      <c r="F137" s="29"/>
      <c r="G137" s="29"/>
      <c r="H137" s="34"/>
      <c r="I137" s="29"/>
      <c r="J137" s="29"/>
      <c r="K137" s="29"/>
      <c r="L137" s="34"/>
      <c r="N137" s="12"/>
    </row>
    <row r="138" spans="1:14">
      <c r="A138" s="30" t="s">
        <v>377</v>
      </c>
      <c r="B138" s="30"/>
      <c r="D138" s="30"/>
      <c r="E138" s="30"/>
      <c r="F138" s="34"/>
      <c r="G138" s="33"/>
      <c r="H138" s="33"/>
      <c r="I138" s="33"/>
      <c r="J138" s="29"/>
      <c r="K138" s="33"/>
      <c r="L138" s="34"/>
      <c r="N138" s="12"/>
    </row>
    <row r="139" spans="1:14" ht="17.45" hidden="1" customHeight="1">
      <c r="A139" s="30" t="s">
        <v>113</v>
      </c>
      <c r="B139" s="30"/>
      <c r="D139" s="30"/>
      <c r="E139" s="30"/>
      <c r="F139" s="34"/>
      <c r="G139" s="34"/>
      <c r="H139" s="34"/>
      <c r="I139" s="34"/>
      <c r="J139" s="34"/>
      <c r="K139" s="34"/>
      <c r="L139" s="34"/>
      <c r="N139" s="12"/>
    </row>
    <row r="140" spans="1:14" ht="17.45" hidden="1" customHeight="1">
      <c r="A140" s="30"/>
      <c r="B140" s="30" t="s">
        <v>112</v>
      </c>
      <c r="D140" s="30"/>
      <c r="E140" s="30"/>
      <c r="F140" s="34"/>
      <c r="G140" s="34"/>
      <c r="H140" s="34"/>
      <c r="I140" s="34"/>
      <c r="J140" s="34"/>
      <c r="K140" s="34"/>
      <c r="L140" s="34"/>
      <c r="N140" s="12"/>
    </row>
    <row r="141" spans="1:14" ht="17.45" hidden="1" customHeight="1">
      <c r="A141" s="30"/>
      <c r="B141" s="30" t="s">
        <v>114</v>
      </c>
      <c r="D141" s="30"/>
      <c r="E141" s="30"/>
      <c r="F141" s="34"/>
      <c r="G141" s="34"/>
      <c r="H141" s="34"/>
      <c r="I141" s="34"/>
      <c r="J141" s="34"/>
      <c r="K141" s="34"/>
      <c r="L141" s="34"/>
      <c r="N141" s="12"/>
    </row>
    <row r="142" spans="1:14" ht="17.45" hidden="1" customHeight="1">
      <c r="A142" s="30"/>
      <c r="B142" s="30"/>
      <c r="D142" s="30"/>
      <c r="E142" s="30"/>
      <c r="F142" s="34"/>
      <c r="G142" s="34"/>
      <c r="H142" s="34"/>
      <c r="I142" s="34"/>
      <c r="J142" s="34"/>
      <c r="K142" s="34"/>
      <c r="L142" s="34"/>
      <c r="N142" s="12"/>
    </row>
    <row r="143" spans="1:14" ht="17.45" hidden="1" customHeight="1">
      <c r="A143" s="128"/>
      <c r="B143" s="128"/>
      <c r="C143" s="128"/>
      <c r="D143" s="38"/>
      <c r="E143" s="128"/>
      <c r="F143" s="34"/>
      <c r="G143" s="33"/>
      <c r="H143" s="33"/>
      <c r="I143" s="33"/>
      <c r="J143" s="29"/>
      <c r="K143" s="33"/>
      <c r="L143" s="33"/>
      <c r="N143" s="12"/>
    </row>
    <row r="144" spans="1:14" ht="17.45" customHeight="1">
      <c r="A144" s="128"/>
      <c r="B144" s="128" t="s">
        <v>376</v>
      </c>
      <c r="C144" s="128"/>
      <c r="D144" s="38"/>
      <c r="E144" s="128"/>
      <c r="F144" s="34"/>
      <c r="G144" s="33"/>
      <c r="H144" s="33"/>
      <c r="I144" s="33"/>
      <c r="J144" s="29"/>
      <c r="K144" s="33"/>
      <c r="L144" s="33"/>
      <c r="N144" s="12"/>
    </row>
    <row r="145" spans="1:14" ht="17.45" customHeight="1">
      <c r="A145" s="128" t="s">
        <v>312</v>
      </c>
      <c r="B145" s="128"/>
      <c r="C145" s="128"/>
      <c r="D145" s="38"/>
      <c r="E145" s="128"/>
      <c r="F145" s="34"/>
      <c r="G145" s="33"/>
      <c r="H145" s="33"/>
      <c r="I145" s="33"/>
      <c r="J145" s="34"/>
      <c r="K145" s="33"/>
      <c r="L145" s="33"/>
      <c r="N145" s="12"/>
    </row>
    <row r="146" spans="1:14" ht="17.45" customHeight="1">
      <c r="A146" s="128" t="s">
        <v>381</v>
      </c>
      <c r="B146" s="128"/>
      <c r="C146" s="128"/>
      <c r="D146" s="38"/>
      <c r="E146" s="128"/>
      <c r="F146" s="34"/>
      <c r="G146" s="33"/>
      <c r="H146" s="33"/>
      <c r="I146" s="33"/>
      <c r="J146" s="34"/>
      <c r="K146" s="33"/>
      <c r="L146" s="33"/>
      <c r="N146" s="12"/>
    </row>
    <row r="147" spans="1:14" ht="17.45" customHeight="1">
      <c r="A147" s="128"/>
      <c r="B147" s="128" t="s">
        <v>380</v>
      </c>
      <c r="C147" s="128"/>
      <c r="D147" s="38"/>
      <c r="E147" s="128"/>
      <c r="F147" s="34"/>
      <c r="G147" s="33"/>
      <c r="H147" s="33"/>
      <c r="I147" s="33"/>
      <c r="J147" s="34"/>
      <c r="K147" s="33"/>
      <c r="L147" s="33"/>
      <c r="N147" s="12"/>
    </row>
    <row r="148" spans="1:14" ht="17.45" customHeight="1">
      <c r="A148" s="128"/>
      <c r="B148" s="128"/>
      <c r="C148" s="128"/>
      <c r="D148" s="38"/>
      <c r="E148" s="128"/>
      <c r="F148" s="34"/>
      <c r="G148" s="33"/>
      <c r="H148" s="33"/>
      <c r="I148" s="33"/>
      <c r="J148" s="29"/>
      <c r="K148" s="33"/>
      <c r="L148" s="33"/>
      <c r="N148" s="12"/>
    </row>
    <row r="149" spans="1:14" ht="17.45" customHeight="1">
      <c r="A149" s="128"/>
      <c r="B149" s="128"/>
      <c r="C149" s="128"/>
      <c r="D149" s="38"/>
      <c r="E149" s="128"/>
      <c r="F149" s="34"/>
      <c r="G149" s="33"/>
      <c r="H149" s="33"/>
      <c r="I149" s="33"/>
      <c r="J149" s="29"/>
      <c r="K149" s="33"/>
      <c r="L149" s="33"/>
      <c r="N149" s="12"/>
    </row>
    <row r="150" spans="1:14" ht="17.45" customHeight="1">
      <c r="A150" s="128"/>
      <c r="B150" s="128"/>
      <c r="C150" s="128"/>
      <c r="D150" s="38"/>
      <c r="E150" s="128"/>
      <c r="F150" s="34"/>
      <c r="G150" s="33"/>
      <c r="H150" s="33"/>
      <c r="I150" s="33"/>
      <c r="J150" s="29"/>
      <c r="K150" s="33"/>
      <c r="L150" s="33"/>
      <c r="N150" s="12"/>
    </row>
    <row r="151" spans="1:14" ht="17.45" customHeight="1">
      <c r="A151" s="128"/>
      <c r="B151" s="128"/>
      <c r="C151" s="128"/>
      <c r="D151" s="38"/>
      <c r="E151" s="128"/>
      <c r="F151" s="34"/>
      <c r="G151" s="33"/>
      <c r="H151" s="33"/>
      <c r="I151" s="33"/>
      <c r="J151" s="29"/>
      <c r="K151" s="33"/>
      <c r="L151" s="33"/>
      <c r="N151" s="12"/>
    </row>
    <row r="152" spans="1:14" ht="17.45" customHeight="1">
      <c r="A152" s="128"/>
      <c r="B152" s="128"/>
      <c r="C152" s="128"/>
      <c r="D152" s="38"/>
      <c r="E152" s="128"/>
      <c r="F152" s="34"/>
      <c r="G152" s="33"/>
      <c r="H152" s="33"/>
      <c r="I152" s="33"/>
      <c r="J152" s="29"/>
      <c r="K152" s="33"/>
      <c r="L152" s="33"/>
      <c r="N152" s="12"/>
    </row>
    <row r="153" spans="1:14" ht="17.45" customHeight="1">
      <c r="A153" s="128"/>
      <c r="B153" s="128"/>
      <c r="C153" s="128"/>
      <c r="D153" s="38"/>
      <c r="E153" s="128"/>
      <c r="F153" s="34"/>
      <c r="G153" s="33"/>
      <c r="H153" s="33"/>
      <c r="I153" s="33"/>
      <c r="J153" s="29"/>
      <c r="K153" s="33"/>
      <c r="L153" s="33"/>
      <c r="N153" s="12"/>
    </row>
    <row r="154" spans="1:14" ht="17.45" customHeight="1">
      <c r="A154" s="128"/>
      <c r="B154" s="128"/>
      <c r="C154" s="128"/>
      <c r="D154" s="38"/>
      <c r="E154" s="128"/>
      <c r="F154" s="34"/>
      <c r="G154" s="33"/>
      <c r="H154" s="33"/>
      <c r="I154" s="33"/>
      <c r="J154" s="29"/>
      <c r="K154" s="33"/>
      <c r="L154" s="33"/>
      <c r="N154" s="12"/>
    </row>
    <row r="155" spans="1:14" ht="17.45" customHeight="1">
      <c r="A155" s="128"/>
      <c r="B155" s="128"/>
      <c r="C155" s="128"/>
      <c r="D155" s="38"/>
      <c r="E155" s="128"/>
      <c r="F155" s="34"/>
      <c r="G155" s="33"/>
      <c r="H155" s="33"/>
      <c r="I155" s="33"/>
      <c r="J155" s="29"/>
      <c r="K155" s="33"/>
      <c r="L155" s="33"/>
      <c r="N155" s="12"/>
    </row>
    <row r="156" spans="1:14">
      <c r="F156" s="34"/>
      <c r="G156" s="136"/>
      <c r="H156" s="34"/>
      <c r="I156" s="136"/>
      <c r="J156" s="34"/>
      <c r="K156" s="136"/>
      <c r="L156" s="34"/>
    </row>
    <row r="157" spans="1:14">
      <c r="F157" s="34"/>
      <c r="G157" s="136"/>
      <c r="H157" s="34"/>
      <c r="I157" s="136"/>
      <c r="J157" s="34"/>
      <c r="K157" s="136"/>
      <c r="L157" s="34"/>
    </row>
    <row r="158" spans="1:14">
      <c r="F158" s="34"/>
      <c r="G158" s="136"/>
      <c r="H158" s="34"/>
      <c r="I158" s="136"/>
      <c r="J158" s="34"/>
      <c r="K158" s="136"/>
      <c r="L158" s="34"/>
    </row>
    <row r="159" spans="1:14" ht="13.5" customHeight="1"/>
    <row r="160" spans="1:14">
      <c r="A160" s="51" t="str">
        <f>A107</f>
        <v>หมายเหตุประกอบข้อมูลทางการเงินในหน้า 13 ถึง 50 เป็นส่วนหนึ่งของข้อมูลทางการเงินระหว่างกาลนี้</v>
      </c>
      <c r="B160" s="51"/>
      <c r="C160" s="51"/>
      <c r="D160" s="52"/>
      <c r="E160" s="51"/>
      <c r="F160" s="46"/>
      <c r="G160" s="53"/>
      <c r="H160" s="53"/>
      <c r="I160" s="53"/>
      <c r="J160" s="46"/>
      <c r="K160" s="53"/>
      <c r="L160" s="53"/>
      <c r="N160" s="12"/>
    </row>
    <row r="162" spans="14:14" ht="23.25" customHeight="1">
      <c r="N162" s="12"/>
    </row>
  </sheetData>
  <mergeCells count="6">
    <mergeCell ref="F5:H5"/>
    <mergeCell ref="J5:L5"/>
    <mergeCell ref="F55:H55"/>
    <mergeCell ref="J55:L55"/>
    <mergeCell ref="F112:H112"/>
    <mergeCell ref="J112:L112"/>
  </mergeCells>
  <pageMargins left="1" right="0.75" top="0.5" bottom="0.6" header="0.49" footer="0.4"/>
  <pageSetup paperSize="9" scale="95" firstPageNumber="10" fitToHeight="0" orientation="portrait" blackAndWhite="1" useFirstPageNumber="1" horizontalDpi="1200" verticalDpi="1200" r:id="rId1"/>
  <headerFooter>
    <oddFooter>&amp;R&amp;"Angsana New,Regular"&amp;13   &amp;P</oddFooter>
  </headerFooter>
  <rowBreaks count="2" manualBreakCount="2">
    <brk id="50" max="16383" man="1"/>
    <brk id="10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9"/>
  <sheetViews>
    <sheetView workbookViewId="0">
      <selection activeCell="D10" sqref="D10"/>
    </sheetView>
  </sheetViews>
  <sheetFormatPr defaultRowHeight="15"/>
  <cols>
    <col min="5" max="5" width="10.42578125" bestFit="1" customWidth="1"/>
    <col min="6" max="7" width="13.5703125" bestFit="1" customWidth="1"/>
  </cols>
  <sheetData>
    <row r="4" spans="1:7" ht="18">
      <c r="A4" s="64" t="s">
        <v>19</v>
      </c>
      <c r="B4" s="64"/>
      <c r="C4" s="12"/>
      <c r="D4" s="136"/>
      <c r="E4" s="136">
        <v>7165384842</v>
      </c>
      <c r="F4" s="136">
        <f>SUM(F5:F6)</f>
        <v>2229999928</v>
      </c>
      <c r="G4" s="153">
        <f>E4-F4</f>
        <v>4935384914</v>
      </c>
    </row>
    <row r="5" spans="1:7" ht="18">
      <c r="B5" s="64" t="s">
        <v>292</v>
      </c>
      <c r="C5" s="12"/>
      <c r="D5" s="136"/>
      <c r="E5" s="136"/>
      <c r="F5" s="136">
        <v>479999958</v>
      </c>
    </row>
    <row r="6" spans="1:7" ht="18">
      <c r="B6" s="64" t="s">
        <v>293</v>
      </c>
      <c r="C6" s="12"/>
      <c r="D6" s="136"/>
      <c r="E6" s="136"/>
      <c r="F6" s="136">
        <v>1749999970</v>
      </c>
    </row>
    <row r="7" spans="1:7" ht="18">
      <c r="A7" s="64" t="s">
        <v>268</v>
      </c>
      <c r="B7" s="64"/>
      <c r="C7" s="12"/>
      <c r="D7" s="136"/>
      <c r="E7" s="136">
        <v>84530396</v>
      </c>
      <c r="F7" s="136">
        <v>6780221.9299999997</v>
      </c>
      <c r="G7" s="153">
        <f>E7-F7</f>
        <v>77750174.069999993</v>
      </c>
    </row>
    <row r="8" spans="1:7" ht="18">
      <c r="A8" s="64" t="s">
        <v>270</v>
      </c>
      <c r="B8" s="64"/>
      <c r="C8" s="12"/>
      <c r="D8" s="136"/>
      <c r="E8" s="136">
        <v>115417698</v>
      </c>
      <c r="F8" s="136">
        <v>64256323.066609606</v>
      </c>
      <c r="G8" s="153">
        <f>E8-F8</f>
        <v>51161374.933390394</v>
      </c>
    </row>
    <row r="9" spans="1:7">
      <c r="D9" t="s">
        <v>294</v>
      </c>
      <c r="F9" s="153">
        <f>SUM(F4,F7:F8)</f>
        <v>2301036472.9966092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159"/>
  <sheetViews>
    <sheetView view="pageBreakPreview" zoomScale="90" zoomScaleNormal="100" zoomScaleSheetLayoutView="90" workbookViewId="0">
      <selection activeCell="N16" sqref="N16"/>
    </sheetView>
  </sheetViews>
  <sheetFormatPr defaultColWidth="9.140625" defaultRowHeight="18"/>
  <cols>
    <col min="1" max="2" width="1.7109375" style="201" customWidth="1"/>
    <col min="3" max="3" width="29.7109375" style="201" customWidth="1"/>
    <col min="4" max="4" width="6.7109375" style="220" customWidth="1"/>
    <col min="5" max="5" width="0.85546875" style="211" customWidth="1"/>
    <col min="6" max="6" width="13.7109375" style="221" customWidth="1"/>
    <col min="7" max="7" width="1" style="215" customWidth="1"/>
    <col min="8" max="8" width="13.7109375" style="215" customWidth="1"/>
    <col min="9" max="9" width="0.7109375" style="215" customWidth="1"/>
    <col min="10" max="10" width="13.7109375" style="221" customWidth="1"/>
    <col min="11" max="11" width="0.85546875" style="215" customWidth="1"/>
    <col min="12" max="12" width="13.7109375" style="215" customWidth="1"/>
    <col min="13" max="13" width="0" style="211" hidden="1" customWidth="1"/>
    <col min="14" max="14" width="13" style="211" hidden="1" customWidth="1"/>
    <col min="15" max="16" width="11.85546875" style="211" hidden="1" customWidth="1"/>
    <col min="17" max="17" width="10.5703125" style="211" hidden="1" customWidth="1"/>
    <col min="18" max="20" width="0" style="211" hidden="1" customWidth="1"/>
    <col min="21" max="16384" width="9.140625" style="211"/>
  </cols>
  <sheetData>
    <row r="1" spans="1:17">
      <c r="A1" s="325" t="s">
        <v>549</v>
      </c>
      <c r="B1" s="325"/>
      <c r="C1" s="325"/>
      <c r="D1" s="325"/>
      <c r="E1" s="325"/>
      <c r="F1" s="326"/>
      <c r="G1" s="326"/>
      <c r="H1" s="326"/>
      <c r="I1" s="326"/>
      <c r="J1" s="326"/>
      <c r="K1" s="326"/>
      <c r="L1" s="326"/>
    </row>
    <row r="2" spans="1:17">
      <c r="A2" s="325" t="s">
        <v>1</v>
      </c>
      <c r="B2" s="325"/>
      <c r="C2" s="325"/>
      <c r="D2" s="325"/>
      <c r="E2" s="325"/>
      <c r="F2" s="326"/>
      <c r="G2" s="326"/>
      <c r="H2" s="326"/>
      <c r="I2" s="326"/>
      <c r="J2" s="326"/>
      <c r="K2" s="326"/>
      <c r="L2" s="326"/>
    </row>
    <row r="3" spans="1:17">
      <c r="A3" s="327" t="s">
        <v>464</v>
      </c>
      <c r="B3" s="327"/>
      <c r="C3" s="327"/>
      <c r="D3" s="327"/>
      <c r="E3" s="327"/>
      <c r="F3" s="328"/>
      <c r="G3" s="328"/>
      <c r="H3" s="328"/>
      <c r="I3" s="328"/>
      <c r="J3" s="328"/>
      <c r="K3" s="328"/>
      <c r="L3" s="328"/>
    </row>
    <row r="4" spans="1:17">
      <c r="A4" s="325"/>
      <c r="B4" s="325"/>
      <c r="C4" s="325"/>
      <c r="D4" s="325"/>
      <c r="E4" s="325"/>
      <c r="F4" s="326"/>
      <c r="G4" s="326"/>
      <c r="H4" s="326"/>
      <c r="I4" s="326"/>
      <c r="J4" s="326"/>
      <c r="K4" s="326"/>
      <c r="L4" s="326"/>
    </row>
    <row r="5" spans="1:17">
      <c r="A5" s="325"/>
      <c r="B5" s="325"/>
      <c r="C5" s="325"/>
      <c r="D5" s="329"/>
      <c r="E5" s="329"/>
      <c r="F5" s="451" t="s">
        <v>173</v>
      </c>
      <c r="G5" s="451"/>
      <c r="H5" s="451"/>
      <c r="I5" s="330"/>
      <c r="J5" s="451" t="s">
        <v>471</v>
      </c>
      <c r="K5" s="451"/>
      <c r="L5" s="451"/>
    </row>
    <row r="6" spans="1:17">
      <c r="A6" s="325"/>
      <c r="B6" s="325"/>
      <c r="C6" s="325"/>
      <c r="D6" s="329"/>
      <c r="E6" s="329"/>
      <c r="F6" s="331" t="s">
        <v>204</v>
      </c>
      <c r="G6" s="330"/>
      <c r="H6" s="331" t="s">
        <v>129</v>
      </c>
      <c r="I6" s="330"/>
      <c r="J6" s="331" t="s">
        <v>204</v>
      </c>
      <c r="K6" s="330"/>
      <c r="L6" s="331" t="s">
        <v>129</v>
      </c>
    </row>
    <row r="7" spans="1:17">
      <c r="A7" s="325"/>
      <c r="B7" s="325"/>
      <c r="C7" s="325"/>
      <c r="D7" s="329"/>
      <c r="E7" s="329"/>
      <c r="F7" s="331" t="s">
        <v>205</v>
      </c>
      <c r="G7" s="330"/>
      <c r="H7" s="331" t="s">
        <v>206</v>
      </c>
      <c r="I7" s="330"/>
      <c r="J7" s="331" t="s">
        <v>205</v>
      </c>
      <c r="K7" s="330"/>
      <c r="L7" s="331" t="s">
        <v>206</v>
      </c>
    </row>
    <row r="8" spans="1:17">
      <c r="A8" s="325"/>
      <c r="B8" s="325"/>
      <c r="C8" s="325"/>
      <c r="D8" s="329"/>
      <c r="E8" s="329"/>
      <c r="F8" s="332" t="s">
        <v>465</v>
      </c>
      <c r="G8" s="331"/>
      <c r="H8" s="332" t="s">
        <v>441</v>
      </c>
      <c r="I8" s="331"/>
      <c r="J8" s="332" t="s">
        <v>465</v>
      </c>
      <c r="K8" s="331"/>
      <c r="L8" s="332" t="s">
        <v>441</v>
      </c>
    </row>
    <row r="9" spans="1:17">
      <c r="A9" s="325"/>
      <c r="B9" s="325"/>
      <c r="C9" s="325"/>
      <c r="D9" s="333" t="s">
        <v>4</v>
      </c>
      <c r="E9" s="334"/>
      <c r="F9" s="335" t="s">
        <v>428</v>
      </c>
      <c r="G9" s="331"/>
      <c r="H9" s="335" t="s">
        <v>428</v>
      </c>
      <c r="I9" s="331"/>
      <c r="J9" s="335" t="s">
        <v>428</v>
      </c>
      <c r="K9" s="331"/>
      <c r="L9" s="335" t="s">
        <v>428</v>
      </c>
    </row>
    <row r="10" spans="1:17" ht="8.1" customHeight="1">
      <c r="A10" s="325"/>
      <c r="B10" s="325"/>
      <c r="C10" s="325"/>
      <c r="D10" s="336"/>
      <c r="E10" s="334"/>
      <c r="F10" s="331"/>
      <c r="G10" s="331"/>
      <c r="H10" s="331"/>
      <c r="I10" s="331"/>
      <c r="J10" s="331"/>
      <c r="K10" s="331"/>
      <c r="L10" s="331"/>
    </row>
    <row r="11" spans="1:17">
      <c r="A11" s="450" t="s">
        <v>5</v>
      </c>
      <c r="B11" s="450"/>
      <c r="C11" s="450"/>
      <c r="D11" s="211"/>
      <c r="F11" s="310"/>
      <c r="G11" s="311"/>
      <c r="H11" s="311"/>
      <c r="I11" s="311"/>
      <c r="J11" s="310"/>
      <c r="K11" s="312"/>
      <c r="L11" s="311"/>
    </row>
    <row r="12" spans="1:17" ht="8.1" customHeight="1">
      <c r="D12" s="211"/>
      <c r="F12" s="312"/>
      <c r="H12" s="216"/>
      <c r="I12" s="216"/>
      <c r="J12" s="312"/>
      <c r="L12" s="312"/>
    </row>
    <row r="13" spans="1:17">
      <c r="A13" s="313" t="s">
        <v>6</v>
      </c>
      <c r="F13" s="217"/>
      <c r="H13" s="217"/>
      <c r="I13" s="217"/>
      <c r="L13" s="221"/>
    </row>
    <row r="14" spans="1:17" ht="8.1" customHeight="1">
      <c r="D14" s="211"/>
      <c r="F14" s="312"/>
      <c r="H14" s="216"/>
      <c r="I14" s="216"/>
      <c r="J14" s="312"/>
      <c r="L14" s="312"/>
    </row>
    <row r="15" spans="1:17">
      <c r="A15" s="201" t="s">
        <v>7</v>
      </c>
      <c r="C15" s="211"/>
      <c r="F15" s="217">
        <v>2523095083</v>
      </c>
      <c r="G15" s="314">
        <v>0</v>
      </c>
      <c r="H15" s="217">
        <v>2403686060</v>
      </c>
      <c r="I15" s="217">
        <v>0</v>
      </c>
      <c r="J15" s="217">
        <v>855091976</v>
      </c>
      <c r="K15" s="314">
        <v>0</v>
      </c>
      <c r="L15" s="217">
        <v>748077021</v>
      </c>
      <c r="N15" s="337"/>
      <c r="O15" s="337"/>
    </row>
    <row r="16" spans="1:17">
      <c r="A16" s="201" t="s">
        <v>454</v>
      </c>
      <c r="C16" s="211"/>
      <c r="D16" s="220">
        <v>6</v>
      </c>
      <c r="F16" s="217">
        <v>1063478435</v>
      </c>
      <c r="G16" s="314">
        <v>0</v>
      </c>
      <c r="H16" s="217">
        <v>759211656</v>
      </c>
      <c r="I16" s="217">
        <v>0</v>
      </c>
      <c r="J16" s="217">
        <v>746100554.40999997</v>
      </c>
      <c r="K16" s="314">
        <v>0</v>
      </c>
      <c r="L16" s="217">
        <v>631308997</v>
      </c>
      <c r="N16" s="338"/>
      <c r="O16" s="338"/>
      <c r="P16" s="338"/>
      <c r="Q16" s="338"/>
    </row>
    <row r="17" spans="1:21">
      <c r="A17" s="201" t="s">
        <v>215</v>
      </c>
      <c r="C17" s="211"/>
      <c r="F17" s="217"/>
      <c r="G17" s="314"/>
      <c r="H17" s="217"/>
      <c r="I17" s="217"/>
      <c r="J17" s="217"/>
      <c r="K17" s="314"/>
      <c r="L17" s="217"/>
    </row>
    <row r="18" spans="1:21">
      <c r="A18" s="211"/>
      <c r="B18" s="201" t="s">
        <v>233</v>
      </c>
      <c r="C18" s="211"/>
      <c r="D18" s="220">
        <v>19</v>
      </c>
      <c r="F18" s="217">
        <v>18073750000</v>
      </c>
      <c r="G18" s="314">
        <v>0</v>
      </c>
      <c r="H18" s="217">
        <v>18531899999.999992</v>
      </c>
      <c r="I18" s="217">
        <v>0</v>
      </c>
      <c r="J18" s="217">
        <v>18680991010</v>
      </c>
      <c r="K18" s="314">
        <v>0</v>
      </c>
      <c r="L18" s="217">
        <v>18753391010</v>
      </c>
    </row>
    <row r="19" spans="1:21">
      <c r="A19" s="201" t="s">
        <v>455</v>
      </c>
      <c r="C19" s="211"/>
      <c r="D19" s="220">
        <v>7</v>
      </c>
      <c r="F19" s="217">
        <v>12724830812</v>
      </c>
      <c r="G19" s="314">
        <v>0</v>
      </c>
      <c r="H19" s="217">
        <v>12469962015</v>
      </c>
      <c r="I19" s="217">
        <v>0</v>
      </c>
      <c r="J19" s="217">
        <v>4223570574</v>
      </c>
      <c r="K19" s="314">
        <v>0</v>
      </c>
      <c r="L19" s="217">
        <v>4167362241</v>
      </c>
    </row>
    <row r="20" spans="1:21">
      <c r="A20" s="201" t="s">
        <v>15</v>
      </c>
      <c r="C20" s="211"/>
      <c r="D20" s="324"/>
      <c r="E20" s="220"/>
      <c r="F20" s="218">
        <v>703735358</v>
      </c>
      <c r="G20" s="314">
        <v>0</v>
      </c>
      <c r="H20" s="218">
        <v>677479707</v>
      </c>
      <c r="I20" s="217">
        <v>0</v>
      </c>
      <c r="J20" s="218">
        <v>67456323</v>
      </c>
      <c r="K20" s="314">
        <v>0</v>
      </c>
      <c r="L20" s="218">
        <f>40433522+1</f>
        <v>40433523</v>
      </c>
    </row>
    <row r="21" spans="1:21" ht="8.1" customHeight="1">
      <c r="D21" s="211"/>
      <c r="F21" s="312"/>
      <c r="H21" s="216"/>
      <c r="I21" s="216"/>
      <c r="J21" s="312"/>
      <c r="L21" s="312"/>
    </row>
    <row r="22" spans="1:21">
      <c r="A22" s="313" t="s">
        <v>203</v>
      </c>
      <c r="B22" s="211"/>
      <c r="C22" s="211"/>
      <c r="F22" s="218">
        <f>SUM(F15:F21)</f>
        <v>35088889688</v>
      </c>
      <c r="G22" s="314"/>
      <c r="H22" s="218">
        <f>SUM(H15:H21)</f>
        <v>34842239437.999992</v>
      </c>
      <c r="I22" s="216"/>
      <c r="J22" s="218">
        <f>SUM(J15:J21)</f>
        <v>24573210437.41</v>
      </c>
      <c r="K22" s="314"/>
      <c r="L22" s="218">
        <f>SUM(L15:L21)</f>
        <v>24340572792</v>
      </c>
    </row>
    <row r="23" spans="1:21">
      <c r="F23" s="215"/>
      <c r="G23" s="315"/>
      <c r="I23" s="217"/>
      <c r="K23" s="315"/>
      <c r="L23" s="221"/>
    </row>
    <row r="24" spans="1:21">
      <c r="A24" s="313" t="s">
        <v>17</v>
      </c>
      <c r="F24" s="215"/>
      <c r="G24" s="315"/>
      <c r="I24" s="217"/>
      <c r="J24" s="217"/>
      <c r="K24" s="314"/>
      <c r="L24" s="217"/>
    </row>
    <row r="25" spans="1:21" ht="8.1" customHeight="1">
      <c r="D25" s="211"/>
      <c r="F25" s="312"/>
      <c r="H25" s="216"/>
      <c r="I25" s="216"/>
      <c r="J25" s="312"/>
      <c r="L25" s="312"/>
    </row>
    <row r="26" spans="1:21">
      <c r="A26" s="201" t="s">
        <v>123</v>
      </c>
      <c r="C26" s="211"/>
      <c r="D26" s="220" t="s">
        <v>522</v>
      </c>
      <c r="F26" s="217">
        <v>833162847</v>
      </c>
      <c r="G26" s="314">
        <v>0</v>
      </c>
      <c r="H26" s="217">
        <v>854537620</v>
      </c>
      <c r="I26" s="217">
        <v>0</v>
      </c>
      <c r="J26" s="217">
        <v>833162847</v>
      </c>
      <c r="K26" s="314">
        <v>0</v>
      </c>
      <c r="L26" s="217">
        <v>854537620</v>
      </c>
      <c r="U26" s="323"/>
    </row>
    <row r="27" spans="1:21">
      <c r="A27" s="201" t="s">
        <v>18</v>
      </c>
      <c r="C27" s="211"/>
      <c r="D27" s="220">
        <v>9.1</v>
      </c>
      <c r="F27" s="217">
        <v>9177630825</v>
      </c>
      <c r="G27" s="314">
        <v>0</v>
      </c>
      <c r="H27" s="217">
        <v>8628187960</v>
      </c>
      <c r="I27" s="217">
        <v>0</v>
      </c>
      <c r="J27" s="217">
        <v>1062687935</v>
      </c>
      <c r="K27" s="314">
        <v>0</v>
      </c>
      <c r="L27" s="217">
        <v>1078871000</v>
      </c>
      <c r="U27" s="323"/>
    </row>
    <row r="28" spans="1:21">
      <c r="A28" s="201" t="s">
        <v>19</v>
      </c>
      <c r="C28" s="211"/>
      <c r="D28" s="220">
        <v>9.1999999999999993</v>
      </c>
      <c r="F28" s="217">
        <v>0</v>
      </c>
      <c r="G28" s="314">
        <v>0</v>
      </c>
      <c r="H28" s="217">
        <v>0</v>
      </c>
      <c r="I28" s="217">
        <v>0</v>
      </c>
      <c r="J28" s="217">
        <v>7351861591</v>
      </c>
      <c r="K28" s="314">
        <v>0</v>
      </c>
      <c r="L28" s="217">
        <v>7351861591</v>
      </c>
      <c r="U28" s="323"/>
    </row>
    <row r="29" spans="1:21">
      <c r="A29" s="201" t="s">
        <v>541</v>
      </c>
      <c r="C29" s="211"/>
      <c r="D29" s="220">
        <v>9.3000000000000007</v>
      </c>
      <c r="F29" s="217">
        <v>310866559</v>
      </c>
      <c r="G29" s="314"/>
      <c r="H29" s="217">
        <v>298623428</v>
      </c>
      <c r="I29" s="217"/>
      <c r="J29" s="217">
        <v>127500</v>
      </c>
      <c r="K29" s="314"/>
      <c r="L29" s="217">
        <v>0</v>
      </c>
      <c r="N29" s="337"/>
      <c r="U29" s="323"/>
    </row>
    <row r="30" spans="1:21">
      <c r="A30" s="201" t="s">
        <v>520</v>
      </c>
      <c r="C30" s="211"/>
      <c r="F30" s="217">
        <v>144283010</v>
      </c>
      <c r="G30" s="314"/>
      <c r="H30" s="217">
        <v>144283010</v>
      </c>
      <c r="I30" s="217"/>
      <c r="J30" s="217">
        <v>0</v>
      </c>
      <c r="K30" s="314"/>
      <c r="L30" s="217">
        <v>0</v>
      </c>
      <c r="N30" s="337"/>
      <c r="U30" s="323"/>
    </row>
    <row r="31" spans="1:21">
      <c r="A31" s="201" t="s">
        <v>456</v>
      </c>
      <c r="C31" s="211"/>
      <c r="D31" s="220">
        <v>10</v>
      </c>
      <c r="F31" s="217">
        <v>2457005717</v>
      </c>
      <c r="G31" s="314">
        <v>0</v>
      </c>
      <c r="H31" s="217">
        <v>2507251492</v>
      </c>
      <c r="I31" s="217">
        <v>0</v>
      </c>
      <c r="J31" s="217">
        <v>23608161</v>
      </c>
      <c r="K31" s="314">
        <v>0</v>
      </c>
      <c r="L31" s="217">
        <v>23700056</v>
      </c>
      <c r="U31" s="323"/>
    </row>
    <row r="32" spans="1:21">
      <c r="A32" s="201" t="s">
        <v>457</v>
      </c>
      <c r="C32" s="211"/>
      <c r="D32" s="220">
        <v>11</v>
      </c>
      <c r="F32" s="217">
        <v>2112245032</v>
      </c>
      <c r="G32" s="314">
        <v>0</v>
      </c>
      <c r="H32" s="217">
        <v>2056693689</v>
      </c>
      <c r="I32" s="217">
        <v>0</v>
      </c>
      <c r="J32" s="217">
        <v>41276038</v>
      </c>
      <c r="K32" s="314">
        <v>0</v>
      </c>
      <c r="L32" s="217">
        <v>44701740</v>
      </c>
      <c r="U32" s="323"/>
    </row>
    <row r="33" spans="1:21">
      <c r="A33" s="201" t="s">
        <v>130</v>
      </c>
      <c r="C33" s="211"/>
      <c r="F33" s="217">
        <v>36816462</v>
      </c>
      <c r="G33" s="314">
        <v>0</v>
      </c>
      <c r="H33" s="217">
        <f>13219280</f>
        <v>13219280</v>
      </c>
      <c r="I33" s="217">
        <v>0</v>
      </c>
      <c r="J33" s="217">
        <v>0</v>
      </c>
      <c r="K33" s="314">
        <v>0</v>
      </c>
      <c r="L33" s="217">
        <v>0</v>
      </c>
      <c r="U33" s="323"/>
    </row>
    <row r="34" spans="1:21">
      <c r="A34" s="201" t="s">
        <v>386</v>
      </c>
      <c r="C34" s="211"/>
      <c r="D34" s="324"/>
      <c r="F34" s="217">
        <v>11026186</v>
      </c>
      <c r="G34" s="314">
        <v>0</v>
      </c>
      <c r="H34" s="217">
        <v>10981917</v>
      </c>
      <c r="I34" s="217">
        <v>0</v>
      </c>
      <c r="J34" s="216">
        <v>0</v>
      </c>
      <c r="K34" s="314">
        <v>0</v>
      </c>
      <c r="L34" s="216">
        <v>0</v>
      </c>
      <c r="U34" s="323"/>
    </row>
    <row r="35" spans="1:21">
      <c r="A35" s="201" t="s">
        <v>27</v>
      </c>
      <c r="C35" s="211"/>
      <c r="F35" s="218">
        <v>264202129</v>
      </c>
      <c r="G35" s="314">
        <v>0</v>
      </c>
      <c r="H35" s="218">
        <f>262969530</f>
        <v>262969530</v>
      </c>
      <c r="I35" s="217">
        <v>0</v>
      </c>
      <c r="J35" s="218">
        <v>201682017</v>
      </c>
      <c r="K35" s="314">
        <v>0</v>
      </c>
      <c r="L35" s="218">
        <v>205013866</v>
      </c>
      <c r="U35" s="323"/>
    </row>
    <row r="36" spans="1:21" ht="8.1" customHeight="1">
      <c r="D36" s="211"/>
      <c r="F36" s="312"/>
      <c r="H36" s="216"/>
      <c r="I36" s="216"/>
      <c r="J36" s="312"/>
      <c r="L36" s="312"/>
    </row>
    <row r="37" spans="1:21">
      <c r="A37" s="313" t="s">
        <v>207</v>
      </c>
      <c r="C37" s="211"/>
      <c r="D37" s="324"/>
      <c r="F37" s="218">
        <f>SUM(F26:F35)</f>
        <v>15347238767</v>
      </c>
      <c r="G37" s="314"/>
      <c r="H37" s="218">
        <f>SUM(H26:H36)</f>
        <v>14776747926</v>
      </c>
      <c r="I37" s="217"/>
      <c r="J37" s="218">
        <f>SUM(J26:J36)</f>
        <v>9514406089</v>
      </c>
      <c r="K37" s="314"/>
      <c r="L37" s="218">
        <f>SUM(L26:L36)</f>
        <v>9558685873</v>
      </c>
    </row>
    <row r="38" spans="1:21" ht="8.1" customHeight="1">
      <c r="D38" s="211"/>
      <c r="F38" s="312"/>
      <c r="H38" s="216"/>
      <c r="I38" s="216"/>
      <c r="J38" s="312"/>
      <c r="L38" s="312"/>
    </row>
    <row r="39" spans="1:21" ht="18.75" thickBot="1">
      <c r="A39" s="313" t="s">
        <v>29</v>
      </c>
      <c r="F39" s="219">
        <f>F22+F37</f>
        <v>50436128455</v>
      </c>
      <c r="G39" s="314"/>
      <c r="H39" s="219">
        <f>H22+H37</f>
        <v>49618987363.999992</v>
      </c>
      <c r="I39" s="216"/>
      <c r="J39" s="219">
        <f>J22+J37</f>
        <v>34087616526.41</v>
      </c>
      <c r="K39" s="314"/>
      <c r="L39" s="219">
        <f>L22+L37</f>
        <v>33899258665</v>
      </c>
    </row>
    <row r="40" spans="1:21" ht="18.75" thickTop="1">
      <c r="F40" s="339"/>
      <c r="H40" s="339"/>
      <c r="J40" s="339"/>
      <c r="L40" s="339"/>
    </row>
    <row r="41" spans="1:21">
      <c r="F41" s="339"/>
      <c r="H41" s="339"/>
      <c r="J41" s="339"/>
      <c r="L41" s="339"/>
    </row>
    <row r="42" spans="1:21">
      <c r="F42" s="339"/>
      <c r="H42" s="339"/>
      <c r="J42" s="339"/>
      <c r="L42" s="339"/>
    </row>
    <row r="43" spans="1:21">
      <c r="F43" s="339"/>
      <c r="H43" s="339"/>
      <c r="J43" s="339"/>
      <c r="L43" s="339"/>
    </row>
    <row r="44" spans="1:21">
      <c r="F44" s="339"/>
      <c r="H44" s="339"/>
      <c r="J44" s="339"/>
      <c r="L44" s="339"/>
    </row>
    <row r="45" spans="1:21">
      <c r="F45" s="339"/>
      <c r="H45" s="339"/>
      <c r="J45" s="339"/>
      <c r="L45" s="339"/>
    </row>
    <row r="46" spans="1:21">
      <c r="F46" s="339"/>
      <c r="H46" s="339"/>
      <c r="J46" s="339"/>
      <c r="L46" s="339"/>
    </row>
    <row r="47" spans="1:21">
      <c r="F47" s="339"/>
      <c r="H47" s="339"/>
      <c r="J47" s="339"/>
      <c r="L47" s="339"/>
    </row>
    <row r="48" spans="1:21">
      <c r="F48" s="339"/>
      <c r="H48" s="339"/>
      <c r="J48" s="339"/>
      <c r="L48" s="339"/>
    </row>
    <row r="49" spans="1:12">
      <c r="F49" s="339"/>
      <c r="H49" s="339"/>
      <c r="J49" s="339"/>
      <c r="L49" s="339"/>
    </row>
    <row r="50" spans="1:12">
      <c r="F50" s="339"/>
      <c r="H50" s="339"/>
      <c r="J50" s="339"/>
      <c r="L50" s="339"/>
    </row>
    <row r="51" spans="1:12">
      <c r="F51" s="339"/>
      <c r="H51" s="339"/>
      <c r="J51" s="339"/>
      <c r="L51" s="339"/>
    </row>
    <row r="52" spans="1:12">
      <c r="F52" s="215"/>
      <c r="J52" s="215"/>
    </row>
    <row r="53" spans="1:12">
      <c r="A53" s="302" t="s">
        <v>440</v>
      </c>
      <c r="B53" s="340"/>
      <c r="C53" s="340"/>
      <c r="D53" s="327"/>
      <c r="E53" s="302"/>
      <c r="F53" s="304"/>
      <c r="G53" s="304"/>
      <c r="H53" s="341"/>
      <c r="I53" s="304"/>
      <c r="J53" s="305"/>
      <c r="K53" s="304"/>
      <c r="L53" s="304"/>
    </row>
    <row r="54" spans="1:12">
      <c r="A54" s="325" t="s">
        <v>549</v>
      </c>
      <c r="B54" s="325"/>
      <c r="C54" s="325"/>
      <c r="D54" s="325"/>
      <c r="E54" s="325"/>
      <c r="F54" s="326"/>
      <c r="G54" s="326"/>
      <c r="H54" s="326"/>
      <c r="I54" s="326"/>
      <c r="J54" s="326"/>
      <c r="K54" s="326"/>
      <c r="L54" s="326"/>
    </row>
    <row r="55" spans="1:12">
      <c r="A55" s="325" t="s">
        <v>444</v>
      </c>
      <c r="B55" s="325"/>
      <c r="C55" s="325"/>
      <c r="D55" s="342"/>
      <c r="E55" s="325"/>
      <c r="F55" s="326"/>
      <c r="G55" s="326"/>
      <c r="H55" s="326"/>
      <c r="I55" s="326"/>
      <c r="J55" s="326"/>
      <c r="K55" s="326"/>
      <c r="L55" s="326"/>
    </row>
    <row r="56" spans="1:12">
      <c r="A56" s="327" t="s">
        <v>464</v>
      </c>
      <c r="B56" s="327"/>
      <c r="C56" s="327"/>
      <c r="D56" s="327"/>
      <c r="E56" s="327"/>
      <c r="F56" s="328"/>
      <c r="G56" s="328"/>
      <c r="H56" s="328"/>
      <c r="I56" s="328"/>
      <c r="J56" s="328"/>
      <c r="K56" s="328"/>
      <c r="L56" s="328"/>
    </row>
    <row r="57" spans="1:12">
      <c r="A57" s="325"/>
      <c r="B57" s="325"/>
      <c r="C57" s="325"/>
      <c r="D57" s="329"/>
      <c r="E57" s="325"/>
      <c r="F57" s="326"/>
      <c r="G57" s="326"/>
      <c r="H57" s="326"/>
      <c r="I57" s="326"/>
      <c r="J57" s="326"/>
      <c r="K57" s="326"/>
      <c r="L57" s="326"/>
    </row>
    <row r="58" spans="1:12">
      <c r="A58" s="325"/>
      <c r="B58" s="325"/>
      <c r="C58" s="325"/>
      <c r="D58" s="329"/>
      <c r="E58" s="329"/>
      <c r="F58" s="451" t="s">
        <v>173</v>
      </c>
      <c r="G58" s="451"/>
      <c r="H58" s="451"/>
      <c r="I58" s="330"/>
      <c r="J58" s="451" t="s">
        <v>471</v>
      </c>
      <c r="K58" s="451"/>
      <c r="L58" s="451"/>
    </row>
    <row r="59" spans="1:12">
      <c r="A59" s="325"/>
      <c r="B59" s="325"/>
      <c r="C59" s="325"/>
      <c r="D59" s="329"/>
      <c r="E59" s="329"/>
      <c r="F59" s="331" t="s">
        <v>204</v>
      </c>
      <c r="G59" s="330"/>
      <c r="H59" s="331" t="s">
        <v>129</v>
      </c>
      <c r="I59" s="330"/>
      <c r="J59" s="331" t="s">
        <v>204</v>
      </c>
      <c r="K59" s="330"/>
      <c r="L59" s="331" t="s">
        <v>129</v>
      </c>
    </row>
    <row r="60" spans="1:12">
      <c r="A60" s="325"/>
      <c r="B60" s="325"/>
      <c r="C60" s="325"/>
      <c r="D60" s="329"/>
      <c r="E60" s="329"/>
      <c r="F60" s="331" t="s">
        <v>205</v>
      </c>
      <c r="G60" s="330"/>
      <c r="H60" s="331" t="s">
        <v>206</v>
      </c>
      <c r="I60" s="330"/>
      <c r="J60" s="331" t="s">
        <v>205</v>
      </c>
      <c r="K60" s="330"/>
      <c r="L60" s="331" t="s">
        <v>206</v>
      </c>
    </row>
    <row r="61" spans="1:12">
      <c r="A61" s="325"/>
      <c r="B61" s="325"/>
      <c r="C61" s="325"/>
      <c r="D61" s="336"/>
      <c r="E61" s="329"/>
      <c r="F61" s="332" t="s">
        <v>465</v>
      </c>
      <c r="G61" s="331"/>
      <c r="H61" s="332" t="s">
        <v>441</v>
      </c>
      <c r="I61" s="331"/>
      <c r="J61" s="332" t="s">
        <v>465</v>
      </c>
      <c r="K61" s="331"/>
      <c r="L61" s="332" t="s">
        <v>441</v>
      </c>
    </row>
    <row r="62" spans="1:12">
      <c r="A62" s="325"/>
      <c r="B62" s="325"/>
      <c r="C62" s="325"/>
      <c r="D62" s="333" t="s">
        <v>4</v>
      </c>
      <c r="E62" s="334"/>
      <c r="F62" s="335" t="s">
        <v>428</v>
      </c>
      <c r="G62" s="331"/>
      <c r="H62" s="335" t="s">
        <v>428</v>
      </c>
      <c r="I62" s="331"/>
      <c r="J62" s="335" t="s">
        <v>428</v>
      </c>
      <c r="K62" s="331"/>
      <c r="L62" s="335" t="s">
        <v>428</v>
      </c>
    </row>
    <row r="63" spans="1:12" ht="8.1" customHeight="1">
      <c r="A63" s="325"/>
      <c r="B63" s="325"/>
      <c r="C63" s="325"/>
      <c r="D63" s="211"/>
      <c r="E63" s="334"/>
      <c r="F63" s="331"/>
      <c r="G63" s="331"/>
      <c r="H63" s="331"/>
      <c r="I63" s="331"/>
      <c r="J63" s="331"/>
      <c r="K63" s="331"/>
      <c r="L63" s="331"/>
    </row>
    <row r="64" spans="1:12">
      <c r="A64" s="450" t="s">
        <v>470</v>
      </c>
      <c r="B64" s="450"/>
      <c r="C64" s="450"/>
      <c r="D64" s="211"/>
      <c r="F64" s="310"/>
      <c r="G64" s="311"/>
      <c r="H64" s="311"/>
      <c r="I64" s="311"/>
      <c r="J64" s="310"/>
      <c r="K64" s="312"/>
      <c r="L64" s="311"/>
    </row>
    <row r="65" spans="1:17" ht="8.1" customHeight="1">
      <c r="A65" s="316"/>
      <c r="B65" s="316"/>
      <c r="C65" s="316"/>
      <c r="D65" s="211"/>
      <c r="F65" s="310"/>
      <c r="G65" s="311"/>
      <c r="H65" s="311"/>
      <c r="I65" s="311"/>
      <c r="J65" s="310"/>
      <c r="K65" s="312"/>
      <c r="L65" s="311"/>
    </row>
    <row r="66" spans="1:17">
      <c r="A66" s="313" t="s">
        <v>31</v>
      </c>
      <c r="B66" s="317"/>
      <c r="C66" s="317"/>
      <c r="D66" s="213"/>
      <c r="F66" s="216"/>
      <c r="H66" s="214"/>
      <c r="I66" s="214"/>
      <c r="J66" s="214"/>
      <c r="L66" s="214"/>
    </row>
    <row r="67" spans="1:17" ht="8.1" customHeight="1">
      <c r="A67" s="313"/>
      <c r="B67" s="317"/>
      <c r="C67" s="317"/>
      <c r="D67" s="213"/>
      <c r="F67" s="216"/>
      <c r="H67" s="214"/>
      <c r="I67" s="214"/>
      <c r="J67" s="214"/>
      <c r="L67" s="214"/>
    </row>
    <row r="68" spans="1:17">
      <c r="A68" s="201" t="s">
        <v>140</v>
      </c>
      <c r="B68" s="318"/>
      <c r="C68" s="318"/>
      <c r="D68" s="220">
        <v>13</v>
      </c>
      <c r="F68" s="216">
        <v>2849334122</v>
      </c>
      <c r="H68" s="216">
        <v>2840212152</v>
      </c>
      <c r="I68" s="214">
        <v>0</v>
      </c>
      <c r="J68" s="216">
        <v>2849334122</v>
      </c>
      <c r="K68" s="215">
        <v>0</v>
      </c>
      <c r="L68" s="216">
        <v>2840212152</v>
      </c>
      <c r="N68" s="343"/>
      <c r="O68" s="343"/>
      <c r="P68" s="343"/>
      <c r="Q68" s="343"/>
    </row>
    <row r="69" spans="1:17">
      <c r="A69" s="201" t="s">
        <v>286</v>
      </c>
      <c r="B69" s="211"/>
      <c r="C69" s="211"/>
      <c r="D69" s="220">
        <v>12</v>
      </c>
      <c r="F69" s="216">
        <v>1819251416</v>
      </c>
      <c r="G69" s="314">
        <v>0</v>
      </c>
      <c r="H69" s="216">
        <v>1891557468</v>
      </c>
      <c r="I69" s="217">
        <v>0</v>
      </c>
      <c r="J69" s="216">
        <v>458172565</v>
      </c>
      <c r="K69" s="314">
        <v>0</v>
      </c>
      <c r="L69" s="216">
        <v>563015332</v>
      </c>
      <c r="N69" s="343"/>
      <c r="O69" s="343"/>
      <c r="P69" s="343"/>
      <c r="Q69" s="343"/>
    </row>
    <row r="70" spans="1:17">
      <c r="A70" s="201" t="s">
        <v>387</v>
      </c>
      <c r="B70" s="211"/>
      <c r="C70" s="211"/>
      <c r="F70" s="216">
        <v>954838954</v>
      </c>
      <c r="G70" s="314"/>
      <c r="H70" s="216">
        <v>533645929</v>
      </c>
      <c r="I70" s="217"/>
      <c r="J70" s="216">
        <v>302827503</v>
      </c>
      <c r="K70" s="314"/>
      <c r="L70" s="216">
        <v>199782746</v>
      </c>
      <c r="N70" s="343"/>
      <c r="O70" s="343"/>
      <c r="P70" s="343"/>
      <c r="Q70" s="343"/>
    </row>
    <row r="71" spans="1:17">
      <c r="A71" s="201" t="s">
        <v>458</v>
      </c>
      <c r="B71" s="211"/>
      <c r="C71" s="211"/>
      <c r="D71" s="220" t="s">
        <v>519</v>
      </c>
      <c r="F71" s="216">
        <v>0</v>
      </c>
      <c r="G71" s="314">
        <v>0</v>
      </c>
      <c r="H71" s="216">
        <v>0</v>
      </c>
      <c r="I71" s="217">
        <v>0</v>
      </c>
      <c r="J71" s="216">
        <v>3076901843</v>
      </c>
      <c r="K71" s="314">
        <v>0</v>
      </c>
      <c r="L71" s="216">
        <v>3425627835</v>
      </c>
    </row>
    <row r="72" spans="1:17">
      <c r="A72" s="201" t="s">
        <v>459</v>
      </c>
      <c r="D72" s="211"/>
      <c r="F72" s="211"/>
      <c r="G72" s="211"/>
      <c r="H72" s="211"/>
      <c r="I72" s="211"/>
      <c r="J72" s="211"/>
      <c r="K72" s="211"/>
      <c r="L72" s="211"/>
    </row>
    <row r="73" spans="1:17">
      <c r="B73" s="446" t="s">
        <v>550</v>
      </c>
      <c r="D73" s="220">
        <v>13</v>
      </c>
      <c r="F73" s="216">
        <v>4472824437</v>
      </c>
      <c r="G73" s="314">
        <v>0</v>
      </c>
      <c r="H73" s="216">
        <v>2491534108</v>
      </c>
      <c r="I73" s="217">
        <v>0</v>
      </c>
      <c r="J73" s="216">
        <v>0</v>
      </c>
      <c r="K73" s="314">
        <v>0</v>
      </c>
      <c r="L73" s="216">
        <v>0</v>
      </c>
    </row>
    <row r="74" spans="1:17">
      <c r="A74" s="211"/>
      <c r="B74" s="446" t="s">
        <v>551</v>
      </c>
      <c r="D74" s="220">
        <v>13</v>
      </c>
      <c r="F74" s="216">
        <v>2299647324</v>
      </c>
      <c r="G74" s="314">
        <v>0</v>
      </c>
      <c r="H74" s="216">
        <v>2299361371</v>
      </c>
      <c r="I74" s="217">
        <v>0</v>
      </c>
      <c r="J74" s="216">
        <v>2299647324</v>
      </c>
      <c r="K74" s="314">
        <v>0</v>
      </c>
      <c r="L74" s="216">
        <v>2299361371</v>
      </c>
    </row>
    <row r="75" spans="1:17">
      <c r="B75" s="447" t="s">
        <v>552</v>
      </c>
      <c r="D75" s="220">
        <v>14</v>
      </c>
      <c r="F75" s="216">
        <v>103104871</v>
      </c>
      <c r="G75" s="314"/>
      <c r="H75" s="216">
        <f>101346168</f>
        <v>101346168</v>
      </c>
      <c r="I75" s="217"/>
      <c r="J75" s="216">
        <v>13214292</v>
      </c>
      <c r="K75" s="314"/>
      <c r="L75" s="216">
        <v>12951940</v>
      </c>
    </row>
    <row r="76" spans="1:17">
      <c r="A76" s="211"/>
      <c r="B76" s="446" t="s">
        <v>553</v>
      </c>
      <c r="D76" s="220">
        <v>14</v>
      </c>
      <c r="F76" s="216">
        <v>6150107</v>
      </c>
      <c r="G76" s="314"/>
      <c r="H76" s="216">
        <v>6150107</v>
      </c>
      <c r="I76" s="217"/>
      <c r="J76" s="216">
        <v>11740000</v>
      </c>
      <c r="K76" s="314"/>
      <c r="L76" s="216">
        <v>11740000</v>
      </c>
    </row>
    <row r="77" spans="1:17">
      <c r="A77" s="201" t="s">
        <v>39</v>
      </c>
      <c r="C77" s="211"/>
      <c r="F77" s="216">
        <v>73498067</v>
      </c>
      <c r="G77" s="314">
        <v>0</v>
      </c>
      <c r="H77" s="216">
        <v>42977356</v>
      </c>
      <c r="I77" s="217">
        <v>0</v>
      </c>
      <c r="J77" s="221">
        <v>0</v>
      </c>
      <c r="K77" s="314">
        <v>0</v>
      </c>
      <c r="L77" s="221" t="s">
        <v>418</v>
      </c>
    </row>
    <row r="78" spans="1:17">
      <c r="A78" s="201" t="s">
        <v>40</v>
      </c>
      <c r="C78" s="211"/>
      <c r="F78" s="218">
        <v>83159073</v>
      </c>
      <c r="G78" s="314">
        <v>0</v>
      </c>
      <c r="H78" s="218">
        <f>97456789</f>
        <v>97456789</v>
      </c>
      <c r="I78" s="217">
        <v>0</v>
      </c>
      <c r="J78" s="218">
        <v>26127036</v>
      </c>
      <c r="K78" s="314">
        <v>0</v>
      </c>
      <c r="L78" s="218">
        <v>31583157</v>
      </c>
    </row>
    <row r="79" spans="1:17" ht="8.1" customHeight="1">
      <c r="A79" s="201" t="s">
        <v>178</v>
      </c>
      <c r="D79" s="211"/>
      <c r="F79" s="312"/>
      <c r="H79" s="216"/>
      <c r="I79" s="216"/>
      <c r="J79" s="312"/>
      <c r="L79" s="312"/>
    </row>
    <row r="80" spans="1:17" ht="18" customHeight="1">
      <c r="A80" s="313" t="s">
        <v>209</v>
      </c>
      <c r="B80" s="211"/>
      <c r="C80" s="211"/>
      <c r="F80" s="218">
        <f>SUM(F68:F78)</f>
        <v>12661808371</v>
      </c>
      <c r="G80" s="216"/>
      <c r="H80" s="218">
        <f>SUM(H68:H78)</f>
        <v>10304241448</v>
      </c>
      <c r="I80" s="216"/>
      <c r="J80" s="218">
        <f>SUM(J68:J78)</f>
        <v>9037964685</v>
      </c>
      <c r="K80" s="216">
        <v>0</v>
      </c>
      <c r="L80" s="218">
        <f>SUM(L68:L78)</f>
        <v>9384274533</v>
      </c>
    </row>
    <row r="81" spans="1:21" ht="18" customHeight="1">
      <c r="G81" s="315"/>
      <c r="H81" s="221"/>
      <c r="I81" s="217"/>
      <c r="K81" s="315"/>
      <c r="L81" s="221"/>
    </row>
    <row r="82" spans="1:21">
      <c r="A82" s="450" t="s">
        <v>320</v>
      </c>
      <c r="B82" s="450"/>
      <c r="C82" s="450"/>
      <c r="D82" s="211"/>
      <c r="F82" s="217"/>
      <c r="G82" s="319"/>
      <c r="H82" s="217"/>
      <c r="I82" s="216"/>
      <c r="J82" s="217"/>
      <c r="K82" s="319"/>
      <c r="L82" s="217"/>
      <c r="O82" s="344"/>
      <c r="P82" s="344"/>
    </row>
    <row r="83" spans="1:21" ht="8.1" customHeight="1">
      <c r="D83" s="211"/>
      <c r="F83" s="312"/>
      <c r="H83" s="216"/>
      <c r="I83" s="216"/>
      <c r="J83" s="312"/>
      <c r="L83" s="312"/>
    </row>
    <row r="84" spans="1:21">
      <c r="A84" s="201" t="s">
        <v>278</v>
      </c>
      <c r="C84" s="211"/>
      <c r="D84" s="220" t="s">
        <v>519</v>
      </c>
      <c r="F84" s="217">
        <v>0</v>
      </c>
      <c r="G84" s="314">
        <v>0</v>
      </c>
      <c r="H84" s="217">
        <v>0</v>
      </c>
      <c r="I84" s="217">
        <v>0</v>
      </c>
      <c r="J84" s="217">
        <v>1057501138</v>
      </c>
      <c r="K84" s="314">
        <v>0</v>
      </c>
      <c r="L84" s="217">
        <v>1086597118</v>
      </c>
      <c r="O84" s="337"/>
      <c r="P84" s="337"/>
    </row>
    <row r="85" spans="1:21">
      <c r="A85" s="201" t="s">
        <v>378</v>
      </c>
      <c r="C85" s="211"/>
      <c r="D85" s="220">
        <v>13</v>
      </c>
      <c r="F85" s="217">
        <v>5946549368</v>
      </c>
      <c r="G85" s="314">
        <v>0</v>
      </c>
      <c r="H85" s="217">
        <v>7929904298</v>
      </c>
      <c r="I85" s="217">
        <v>0</v>
      </c>
      <c r="J85" s="217">
        <v>0</v>
      </c>
      <c r="K85" s="314">
        <v>0</v>
      </c>
      <c r="L85" s="217">
        <v>0</v>
      </c>
      <c r="O85" s="337"/>
      <c r="P85" s="337"/>
    </row>
    <row r="86" spans="1:21">
      <c r="A86" s="201" t="s">
        <v>37</v>
      </c>
      <c r="C86" s="211"/>
      <c r="D86" s="220">
        <v>13</v>
      </c>
      <c r="F86" s="217">
        <v>10107813752</v>
      </c>
      <c r="G86" s="314">
        <v>0</v>
      </c>
      <c r="H86" s="217">
        <v>10106522179</v>
      </c>
      <c r="I86" s="217">
        <v>0</v>
      </c>
      <c r="J86" s="217">
        <v>10107813752</v>
      </c>
      <c r="K86" s="314">
        <v>0</v>
      </c>
      <c r="L86" s="217">
        <v>10106522179</v>
      </c>
      <c r="O86" s="337"/>
      <c r="P86" s="337"/>
    </row>
    <row r="87" spans="1:21">
      <c r="A87" s="201" t="s">
        <v>131</v>
      </c>
      <c r="C87" s="211"/>
      <c r="F87" s="217">
        <v>844530627</v>
      </c>
      <c r="G87" s="314">
        <v>0</v>
      </c>
      <c r="H87" s="217">
        <f>844565228</f>
        <v>844565228</v>
      </c>
      <c r="I87" s="217">
        <v>0</v>
      </c>
      <c r="J87" s="217">
        <v>8735954</v>
      </c>
      <c r="K87" s="314">
        <v>0</v>
      </c>
      <c r="L87" s="217">
        <v>13237613</v>
      </c>
    </row>
    <row r="88" spans="1:21">
      <c r="A88" s="201" t="s">
        <v>45</v>
      </c>
      <c r="C88" s="211"/>
      <c r="F88" s="217">
        <v>69909455</v>
      </c>
      <c r="G88" s="314">
        <v>0</v>
      </c>
      <c r="H88" s="217">
        <v>66878684</v>
      </c>
      <c r="I88" s="217">
        <v>0</v>
      </c>
      <c r="J88" s="217">
        <v>11695532</v>
      </c>
      <c r="K88" s="314">
        <v>0</v>
      </c>
      <c r="L88" s="217">
        <v>11194519</v>
      </c>
    </row>
    <row r="89" spans="1:21">
      <c r="A89" s="201" t="s">
        <v>460</v>
      </c>
      <c r="B89" s="211"/>
      <c r="C89" s="211"/>
      <c r="D89" s="220">
        <v>14</v>
      </c>
      <c r="F89" s="217">
        <v>1594873233</v>
      </c>
      <c r="G89" s="314">
        <v>0</v>
      </c>
      <c r="H89" s="217">
        <v>1621321432</v>
      </c>
      <c r="I89" s="217">
        <v>0</v>
      </c>
      <c r="J89" s="217">
        <v>110827490</v>
      </c>
      <c r="K89" s="314">
        <v>0</v>
      </c>
      <c r="L89" s="217">
        <v>114231305</v>
      </c>
    </row>
    <row r="90" spans="1:21">
      <c r="A90" s="201" t="s">
        <v>289</v>
      </c>
      <c r="B90" s="211"/>
      <c r="C90" s="211"/>
      <c r="D90" s="220">
        <v>14</v>
      </c>
      <c r="F90" s="217">
        <v>150212831</v>
      </c>
      <c r="G90" s="314"/>
      <c r="H90" s="217">
        <v>151729296</v>
      </c>
      <c r="I90" s="217"/>
      <c r="J90" s="217">
        <v>563520000</v>
      </c>
      <c r="K90" s="314"/>
      <c r="L90" s="217">
        <v>566455000</v>
      </c>
      <c r="U90" s="320"/>
    </row>
    <row r="91" spans="1:21">
      <c r="A91" s="201" t="s">
        <v>46</v>
      </c>
      <c r="B91" s="211"/>
      <c r="C91" s="211"/>
      <c r="F91" s="218">
        <v>257518866</v>
      </c>
      <c r="G91" s="319">
        <v>0</v>
      </c>
      <c r="H91" s="218">
        <f>280753238+1</f>
        <v>280753239</v>
      </c>
      <c r="I91" s="216">
        <v>0</v>
      </c>
      <c r="J91" s="218">
        <v>79184103</v>
      </c>
      <c r="K91" s="319">
        <v>0</v>
      </c>
      <c r="L91" s="218">
        <v>104510836</v>
      </c>
    </row>
    <row r="92" spans="1:21" ht="8.1" customHeight="1">
      <c r="D92" s="211"/>
      <c r="F92" s="312"/>
      <c r="H92" s="216"/>
      <c r="I92" s="216"/>
      <c r="J92" s="312"/>
      <c r="L92" s="312"/>
    </row>
    <row r="93" spans="1:21">
      <c r="A93" s="313" t="s">
        <v>210</v>
      </c>
      <c r="B93" s="211"/>
      <c r="C93" s="211"/>
      <c r="F93" s="218">
        <f>SUM(F84:F91)</f>
        <v>18971408132</v>
      </c>
      <c r="G93" s="319">
        <v>0</v>
      </c>
      <c r="H93" s="218">
        <f>SUM(H84:H91)</f>
        <v>21001674356</v>
      </c>
      <c r="I93" s="216"/>
      <c r="J93" s="218">
        <f>SUM(J84:J91)</f>
        <v>11939277969</v>
      </c>
      <c r="K93" s="319">
        <v>0</v>
      </c>
      <c r="L93" s="218">
        <f>SUM(L84:L91)</f>
        <v>12002748570</v>
      </c>
    </row>
    <row r="94" spans="1:21" ht="8.1" customHeight="1">
      <c r="D94" s="211"/>
      <c r="F94" s="312"/>
      <c r="H94" s="216"/>
      <c r="I94" s="216"/>
      <c r="J94" s="312"/>
      <c r="L94" s="312"/>
    </row>
    <row r="95" spans="1:21">
      <c r="A95" s="313" t="s">
        <v>211</v>
      </c>
      <c r="B95" s="211"/>
      <c r="C95" s="211"/>
      <c r="F95" s="218">
        <f>F80+F93</f>
        <v>31633216503</v>
      </c>
      <c r="G95" s="314"/>
      <c r="H95" s="218">
        <f>H80+H93</f>
        <v>31305915804</v>
      </c>
      <c r="I95" s="216"/>
      <c r="J95" s="218">
        <f>J80+J93</f>
        <v>20977242654</v>
      </c>
      <c r="K95" s="314"/>
      <c r="L95" s="218">
        <f>L80+L93</f>
        <v>21387023103</v>
      </c>
    </row>
    <row r="96" spans="1:21">
      <c r="A96" s="211"/>
      <c r="B96" s="211"/>
      <c r="C96" s="211"/>
      <c r="D96" s="211"/>
      <c r="F96" s="320"/>
      <c r="G96" s="320"/>
      <c r="H96" s="320"/>
      <c r="I96" s="320"/>
      <c r="J96" s="320"/>
      <c r="K96" s="320"/>
      <c r="L96" s="320"/>
    </row>
    <row r="97" spans="1:12">
      <c r="A97" s="211"/>
      <c r="B97" s="211"/>
      <c r="C97" s="211"/>
      <c r="D97" s="211"/>
      <c r="F97" s="320"/>
      <c r="G97" s="320"/>
      <c r="H97" s="320"/>
      <c r="I97" s="320"/>
      <c r="J97" s="320"/>
      <c r="K97" s="320"/>
      <c r="L97" s="320"/>
    </row>
    <row r="98" spans="1:12">
      <c r="A98" s="211"/>
      <c r="B98" s="211"/>
      <c r="C98" s="211"/>
      <c r="D98" s="211"/>
      <c r="F98" s="320"/>
      <c r="G98" s="320"/>
      <c r="H98" s="320"/>
      <c r="I98" s="320"/>
      <c r="J98" s="320"/>
      <c r="K98" s="320"/>
      <c r="L98" s="320"/>
    </row>
    <row r="99" spans="1:12">
      <c r="A99" s="211"/>
      <c r="B99" s="211"/>
      <c r="C99" s="211"/>
      <c r="D99" s="211"/>
      <c r="F99" s="320"/>
      <c r="G99" s="320"/>
      <c r="H99" s="320"/>
      <c r="I99" s="320"/>
      <c r="J99" s="320"/>
      <c r="K99" s="320"/>
      <c r="L99" s="320"/>
    </row>
    <row r="100" spans="1:12">
      <c r="A100" s="211"/>
      <c r="B100" s="211"/>
      <c r="C100" s="211"/>
      <c r="D100" s="211"/>
      <c r="F100" s="320"/>
      <c r="G100" s="320"/>
      <c r="H100" s="320"/>
      <c r="I100" s="320"/>
      <c r="J100" s="320"/>
      <c r="K100" s="320"/>
      <c r="L100" s="320"/>
    </row>
    <row r="101" spans="1:12">
      <c r="A101" s="211"/>
      <c r="B101" s="211"/>
      <c r="C101" s="211"/>
      <c r="D101" s="211"/>
      <c r="F101" s="320"/>
      <c r="G101" s="320"/>
      <c r="H101" s="320"/>
      <c r="I101" s="320"/>
      <c r="J101" s="320"/>
      <c r="K101" s="320"/>
      <c r="L101" s="320"/>
    </row>
    <row r="102" spans="1:12">
      <c r="A102" s="211"/>
      <c r="B102" s="211"/>
      <c r="C102" s="211"/>
      <c r="D102" s="211"/>
      <c r="F102" s="320"/>
      <c r="G102" s="320"/>
      <c r="H102" s="320"/>
      <c r="I102" s="320"/>
      <c r="J102" s="320"/>
      <c r="K102" s="320"/>
      <c r="L102" s="320"/>
    </row>
    <row r="103" spans="1:12">
      <c r="A103" s="211"/>
      <c r="B103" s="211"/>
      <c r="C103" s="211"/>
      <c r="D103" s="211"/>
      <c r="F103" s="320"/>
      <c r="G103" s="320"/>
      <c r="H103" s="320"/>
      <c r="I103" s="320"/>
      <c r="J103" s="320"/>
      <c r="K103" s="320"/>
      <c r="L103" s="320"/>
    </row>
    <row r="104" spans="1:12">
      <c r="H104" s="339"/>
    </row>
    <row r="105" spans="1:12" ht="18" customHeight="1">
      <c r="H105" s="339"/>
    </row>
    <row r="106" spans="1:12" ht="21.95" customHeight="1">
      <c r="A106" s="302" t="str">
        <f>A53</f>
        <v>หมายเหตุประกอบข้อมูลทางการเงินเป็นส่วนหนึ่งของข้อมูลทางการเงินระหว่างกาลนี้</v>
      </c>
      <c r="B106" s="340"/>
      <c r="C106" s="340"/>
      <c r="D106" s="327"/>
      <c r="E106" s="302"/>
      <c r="F106" s="304"/>
      <c r="G106" s="304"/>
      <c r="H106" s="341"/>
      <c r="I106" s="304"/>
      <c r="J106" s="305"/>
      <c r="K106" s="304"/>
      <c r="L106" s="304"/>
    </row>
    <row r="107" spans="1:12">
      <c r="A107" s="325" t="s">
        <v>549</v>
      </c>
      <c r="B107" s="325"/>
      <c r="C107" s="325"/>
      <c r="D107" s="342"/>
      <c r="E107" s="325"/>
      <c r="F107" s="326"/>
      <c r="G107" s="326"/>
      <c r="H107" s="326"/>
      <c r="I107" s="326"/>
      <c r="J107" s="326"/>
      <c r="K107" s="326"/>
      <c r="L107" s="326"/>
    </row>
    <row r="108" spans="1:12">
      <c r="A108" s="325" t="s">
        <v>444</v>
      </c>
      <c r="B108" s="325"/>
      <c r="C108" s="325"/>
      <c r="D108" s="325"/>
      <c r="E108" s="325"/>
      <c r="F108" s="326"/>
      <c r="G108" s="326"/>
      <c r="H108" s="326"/>
      <c r="I108" s="326"/>
      <c r="J108" s="326"/>
      <c r="K108" s="326"/>
      <c r="L108" s="326"/>
    </row>
    <row r="109" spans="1:12">
      <c r="A109" s="327" t="s">
        <v>464</v>
      </c>
      <c r="B109" s="327"/>
      <c r="C109" s="327"/>
      <c r="D109" s="333"/>
      <c r="E109" s="327"/>
      <c r="F109" s="328"/>
      <c r="G109" s="328"/>
      <c r="H109" s="328"/>
      <c r="I109" s="328"/>
      <c r="J109" s="328"/>
      <c r="K109" s="328"/>
      <c r="L109" s="328"/>
    </row>
    <row r="110" spans="1:12">
      <c r="A110" s="325"/>
      <c r="B110" s="325"/>
      <c r="C110" s="325"/>
      <c r="D110" s="329"/>
      <c r="E110" s="325"/>
      <c r="F110" s="326"/>
      <c r="G110" s="326"/>
      <c r="H110" s="326"/>
      <c r="I110" s="326"/>
      <c r="J110" s="326"/>
      <c r="K110" s="326"/>
      <c r="L110" s="326"/>
    </row>
    <row r="111" spans="1:12">
      <c r="A111" s="325"/>
      <c r="B111" s="325"/>
      <c r="C111" s="325"/>
      <c r="D111" s="329"/>
      <c r="E111" s="329"/>
      <c r="F111" s="451" t="s">
        <v>173</v>
      </c>
      <c r="G111" s="451"/>
      <c r="H111" s="451"/>
      <c r="I111" s="330"/>
      <c r="J111" s="451" t="s">
        <v>471</v>
      </c>
      <c r="K111" s="451"/>
      <c r="L111" s="451"/>
    </row>
    <row r="112" spans="1:12">
      <c r="A112" s="325"/>
      <c r="B112" s="325"/>
      <c r="C112" s="325"/>
      <c r="D112" s="329"/>
      <c r="E112" s="329"/>
      <c r="F112" s="331" t="s">
        <v>204</v>
      </c>
      <c r="G112" s="330"/>
      <c r="H112" s="331" t="s">
        <v>129</v>
      </c>
      <c r="I112" s="330"/>
      <c r="J112" s="331" t="s">
        <v>204</v>
      </c>
      <c r="K112" s="330"/>
      <c r="L112" s="331" t="s">
        <v>129</v>
      </c>
    </row>
    <row r="113" spans="1:12">
      <c r="A113" s="325"/>
      <c r="B113" s="325"/>
      <c r="C113" s="325"/>
      <c r="D113" s="336"/>
      <c r="E113" s="329"/>
      <c r="F113" s="331" t="s">
        <v>205</v>
      </c>
      <c r="G113" s="330"/>
      <c r="H113" s="331" t="s">
        <v>206</v>
      </c>
      <c r="I113" s="330"/>
      <c r="J113" s="331" t="s">
        <v>205</v>
      </c>
      <c r="K113" s="330"/>
      <c r="L113" s="331" t="s">
        <v>206</v>
      </c>
    </row>
    <row r="114" spans="1:12">
      <c r="A114" s="325"/>
      <c r="B114" s="325"/>
      <c r="C114" s="325"/>
      <c r="D114" s="336"/>
      <c r="E114" s="329"/>
      <c r="F114" s="332" t="s">
        <v>465</v>
      </c>
      <c r="G114" s="331"/>
      <c r="H114" s="332" t="s">
        <v>441</v>
      </c>
      <c r="I114" s="331"/>
      <c r="J114" s="332" t="s">
        <v>465</v>
      </c>
      <c r="K114" s="331"/>
      <c r="L114" s="332" t="s">
        <v>441</v>
      </c>
    </row>
    <row r="115" spans="1:12">
      <c r="A115" s="325"/>
      <c r="B115" s="325"/>
      <c r="C115" s="325"/>
      <c r="D115" s="336"/>
      <c r="E115" s="334"/>
      <c r="F115" s="335" t="s">
        <v>428</v>
      </c>
      <c r="G115" s="331"/>
      <c r="H115" s="335" t="s">
        <v>428</v>
      </c>
      <c r="I115" s="331"/>
      <c r="J115" s="335" t="s">
        <v>428</v>
      </c>
      <c r="K115" s="331"/>
      <c r="L115" s="335" t="s">
        <v>428</v>
      </c>
    </row>
    <row r="116" spans="1:12" ht="8.1" customHeight="1">
      <c r="A116" s="325"/>
      <c r="B116" s="325"/>
      <c r="C116" s="325"/>
      <c r="D116" s="211"/>
      <c r="E116" s="334"/>
      <c r="F116" s="331"/>
      <c r="G116" s="331"/>
      <c r="H116" s="331"/>
      <c r="I116" s="331"/>
      <c r="J116" s="331"/>
      <c r="K116" s="331"/>
      <c r="L116" s="331"/>
    </row>
    <row r="117" spans="1:12">
      <c r="A117" s="450" t="s">
        <v>469</v>
      </c>
      <c r="B117" s="450"/>
      <c r="C117" s="450"/>
      <c r="D117" s="211"/>
      <c r="F117" s="310"/>
      <c r="G117" s="311"/>
      <c r="H117" s="311"/>
      <c r="I117" s="311"/>
      <c r="J117" s="310"/>
      <c r="K117" s="312"/>
      <c r="L117" s="311"/>
    </row>
    <row r="118" spans="1:12" ht="8.1" customHeight="1">
      <c r="A118" s="316"/>
      <c r="B118" s="316"/>
      <c r="C118" s="316"/>
      <c r="D118" s="211"/>
      <c r="F118" s="310"/>
      <c r="G118" s="311"/>
      <c r="H118" s="311"/>
      <c r="I118" s="311"/>
      <c r="J118" s="310"/>
      <c r="K118" s="312"/>
      <c r="L118" s="311"/>
    </row>
    <row r="119" spans="1:12">
      <c r="A119" s="313" t="s">
        <v>461</v>
      </c>
      <c r="F119" s="217"/>
      <c r="H119" s="217"/>
      <c r="I119" s="217"/>
    </row>
    <row r="120" spans="1:12" ht="8.1" customHeight="1">
      <c r="D120" s="211"/>
      <c r="F120" s="312"/>
      <c r="H120" s="216"/>
      <c r="I120" s="216"/>
      <c r="J120" s="312"/>
      <c r="L120" s="312"/>
    </row>
    <row r="121" spans="1:12">
      <c r="B121" s="201" t="s">
        <v>192</v>
      </c>
      <c r="F121" s="217"/>
      <c r="H121" s="217"/>
      <c r="I121" s="217"/>
      <c r="J121" s="217"/>
    </row>
    <row r="122" spans="1:12">
      <c r="C122" s="201" t="s">
        <v>51</v>
      </c>
      <c r="F122" s="217"/>
      <c r="H122" s="217"/>
      <c r="I122" s="217"/>
      <c r="J122" s="217"/>
    </row>
    <row r="123" spans="1:12">
      <c r="C123" s="201" t="s">
        <v>241</v>
      </c>
      <c r="F123" s="320"/>
      <c r="G123" s="211"/>
      <c r="H123" s="320"/>
      <c r="I123" s="320"/>
      <c r="J123" s="320"/>
      <c r="K123" s="211"/>
      <c r="L123" s="320"/>
    </row>
    <row r="124" spans="1:12" ht="18.75" thickBot="1">
      <c r="C124" s="201" t="s">
        <v>523</v>
      </c>
      <c r="F124" s="219">
        <v>6000000000</v>
      </c>
      <c r="G124" s="314"/>
      <c r="H124" s="219">
        <v>6000000000</v>
      </c>
      <c r="I124" s="216"/>
      <c r="J124" s="219">
        <v>6000000000</v>
      </c>
      <c r="K124" s="314"/>
      <c r="L124" s="219">
        <v>6000000000</v>
      </c>
    </row>
    <row r="125" spans="1:12" ht="8.1" customHeight="1" thickTop="1">
      <c r="D125" s="211"/>
      <c r="F125" s="312"/>
      <c r="H125" s="216"/>
      <c r="I125" s="216"/>
      <c r="J125" s="312"/>
      <c r="L125" s="312"/>
    </row>
    <row r="126" spans="1:12">
      <c r="C126" s="201" t="s">
        <v>52</v>
      </c>
      <c r="F126" s="217"/>
      <c r="G126" s="314"/>
      <c r="H126" s="217"/>
      <c r="I126" s="217"/>
      <c r="J126" s="217"/>
      <c r="K126" s="314"/>
      <c r="L126" s="217"/>
    </row>
    <row r="127" spans="1:12">
      <c r="C127" s="201" t="s">
        <v>242</v>
      </c>
      <c r="F127" s="321"/>
      <c r="G127" s="322"/>
      <c r="H127" s="321"/>
      <c r="I127" s="321"/>
      <c r="J127" s="321"/>
      <c r="K127" s="322"/>
      <c r="L127" s="321"/>
    </row>
    <row r="128" spans="1:12">
      <c r="C128" s="201" t="s">
        <v>554</v>
      </c>
      <c r="F128" s="217">
        <v>3882074476</v>
      </c>
      <c r="G128" s="314"/>
      <c r="H128" s="217">
        <v>3882074476</v>
      </c>
      <c r="I128" s="217"/>
      <c r="J128" s="217">
        <v>3882074476</v>
      </c>
      <c r="K128" s="314"/>
      <c r="L128" s="217">
        <v>3882074476</v>
      </c>
    </row>
    <row r="129" spans="1:12">
      <c r="B129" s="201" t="s">
        <v>322</v>
      </c>
      <c r="F129" s="217">
        <v>438704620</v>
      </c>
      <c r="G129" s="314"/>
      <c r="H129" s="217">
        <v>438704620</v>
      </c>
      <c r="I129" s="217"/>
      <c r="J129" s="217">
        <v>438704620</v>
      </c>
      <c r="K129" s="314"/>
      <c r="L129" s="217">
        <v>438704620</v>
      </c>
    </row>
    <row r="130" spans="1:12">
      <c r="B130" s="201" t="s">
        <v>53</v>
      </c>
      <c r="F130" s="217"/>
      <c r="G130" s="314"/>
      <c r="H130" s="217"/>
      <c r="I130" s="217"/>
      <c r="J130" s="217"/>
      <c r="K130" s="314"/>
      <c r="L130" s="217"/>
    </row>
    <row r="131" spans="1:12">
      <c r="C131" s="201" t="s">
        <v>54</v>
      </c>
      <c r="F131" s="217">
        <v>600000000</v>
      </c>
      <c r="G131" s="314"/>
      <c r="H131" s="217">
        <v>600000000</v>
      </c>
      <c r="I131" s="217"/>
      <c r="J131" s="217">
        <v>600000000</v>
      </c>
      <c r="K131" s="314"/>
      <c r="L131" s="217">
        <v>600000000</v>
      </c>
    </row>
    <row r="132" spans="1:12">
      <c r="C132" s="201" t="s">
        <v>55</v>
      </c>
      <c r="F132" s="217">
        <v>13727918710</v>
      </c>
      <c r="G132" s="314"/>
      <c r="H132" s="217">
        <v>13230057406</v>
      </c>
      <c r="I132" s="217"/>
      <c r="J132" s="217">
        <v>8189441787</v>
      </c>
      <c r="K132" s="314"/>
      <c r="L132" s="217">
        <f>7574203658+1</f>
        <v>7574203659</v>
      </c>
    </row>
    <row r="133" spans="1:12">
      <c r="B133" s="201" t="s">
        <v>473</v>
      </c>
      <c r="F133" s="218">
        <v>-40652033</v>
      </c>
      <c r="G133" s="319"/>
      <c r="H133" s="218">
        <f>-27740350+1</f>
        <v>-27740349</v>
      </c>
      <c r="I133" s="216"/>
      <c r="J133" s="218">
        <v>152989</v>
      </c>
      <c r="K133" s="319"/>
      <c r="L133" s="218">
        <f>17252807</f>
        <v>17252807</v>
      </c>
    </row>
    <row r="134" spans="1:12" ht="8.1" customHeight="1">
      <c r="F134" s="216"/>
      <c r="G134" s="319"/>
      <c r="H134" s="216"/>
      <c r="I134" s="216"/>
      <c r="J134" s="216"/>
      <c r="K134" s="319"/>
      <c r="L134" s="216"/>
    </row>
    <row r="135" spans="1:12">
      <c r="A135" s="313" t="s">
        <v>472</v>
      </c>
      <c r="C135" s="211"/>
      <c r="F135" s="217">
        <f>SUM(F128:F133)</f>
        <v>18608045773</v>
      </c>
      <c r="G135" s="314"/>
      <c r="H135" s="217">
        <f>SUM(H128:H133)</f>
        <v>18123096153</v>
      </c>
      <c r="I135" s="217"/>
      <c r="J135" s="217">
        <f>SUM(J128:J133)</f>
        <v>13110373872</v>
      </c>
      <c r="K135" s="314"/>
      <c r="L135" s="217">
        <f>SUM(L128:L133)</f>
        <v>12512235562</v>
      </c>
    </row>
    <row r="136" spans="1:12">
      <c r="A136" s="201" t="s">
        <v>57</v>
      </c>
      <c r="B136" s="211"/>
      <c r="F136" s="218">
        <v>194866179</v>
      </c>
      <c r="G136" s="314"/>
      <c r="H136" s="218">
        <f>189975408-1</f>
        <v>189975407</v>
      </c>
      <c r="I136" s="216"/>
      <c r="J136" s="218">
        <v>0</v>
      </c>
      <c r="K136" s="314"/>
      <c r="L136" s="218">
        <v>0</v>
      </c>
    </row>
    <row r="137" spans="1:12" ht="8.1" customHeight="1">
      <c r="D137" s="211"/>
      <c r="F137" s="312"/>
      <c r="H137" s="216"/>
      <c r="I137" s="216"/>
      <c r="J137" s="312"/>
      <c r="L137" s="312"/>
    </row>
    <row r="138" spans="1:12">
      <c r="A138" s="313" t="s">
        <v>462</v>
      </c>
      <c r="C138" s="211"/>
      <c r="F138" s="218">
        <f>SUM(F135:F136)</f>
        <v>18802911952</v>
      </c>
      <c r="G138" s="319"/>
      <c r="H138" s="218">
        <f>SUM(H135:H136)</f>
        <v>18313071560</v>
      </c>
      <c r="I138" s="216"/>
      <c r="J138" s="218">
        <f>SUM(J135:J136)</f>
        <v>13110373872</v>
      </c>
      <c r="K138" s="319"/>
      <c r="L138" s="218">
        <f>SUM(L135:L136)</f>
        <v>12512235562</v>
      </c>
    </row>
    <row r="139" spans="1:12" ht="8.1" customHeight="1">
      <c r="D139" s="211"/>
      <c r="F139" s="312"/>
      <c r="H139" s="216"/>
      <c r="I139" s="216"/>
      <c r="J139" s="312"/>
      <c r="L139" s="312"/>
    </row>
    <row r="140" spans="1:12" ht="18.75" thickBot="1">
      <c r="A140" s="313" t="s">
        <v>463</v>
      </c>
      <c r="F140" s="219">
        <f>F138+F95</f>
        <v>50436128455</v>
      </c>
      <c r="G140" s="314"/>
      <c r="H140" s="219">
        <f>H138+H95</f>
        <v>49618987364</v>
      </c>
      <c r="I140" s="216"/>
      <c r="J140" s="219">
        <f>J138+J95</f>
        <v>34087616526</v>
      </c>
      <c r="K140" s="314"/>
      <c r="L140" s="219">
        <f>L138+L95</f>
        <v>33899258665</v>
      </c>
    </row>
    <row r="141" spans="1:12" ht="18.75" thickTop="1">
      <c r="G141" s="221"/>
      <c r="H141" s="221"/>
      <c r="I141" s="221"/>
      <c r="K141" s="221"/>
      <c r="L141" s="221"/>
    </row>
    <row r="142" spans="1:12">
      <c r="G142" s="221"/>
      <c r="H142" s="221"/>
      <c r="I142" s="221"/>
      <c r="K142" s="221"/>
      <c r="L142" s="221"/>
    </row>
    <row r="143" spans="1:12">
      <c r="G143" s="221"/>
      <c r="H143" s="221"/>
      <c r="I143" s="221"/>
      <c r="K143" s="221"/>
      <c r="L143" s="221"/>
    </row>
    <row r="144" spans="1:12">
      <c r="G144" s="221"/>
      <c r="H144" s="221"/>
      <c r="I144" s="221"/>
      <c r="K144" s="221"/>
      <c r="L144" s="221"/>
    </row>
    <row r="145" spans="1:12">
      <c r="G145" s="221"/>
      <c r="H145" s="221"/>
      <c r="I145" s="221"/>
      <c r="K145" s="221"/>
      <c r="L145" s="221"/>
    </row>
    <row r="146" spans="1:12">
      <c r="G146" s="221"/>
      <c r="H146" s="221"/>
      <c r="I146" s="221"/>
      <c r="K146" s="221"/>
      <c r="L146" s="221"/>
    </row>
    <row r="147" spans="1:12">
      <c r="G147" s="221"/>
      <c r="H147" s="221"/>
      <c r="I147" s="221"/>
      <c r="K147" s="221"/>
      <c r="L147" s="221"/>
    </row>
    <row r="148" spans="1:12">
      <c r="G148" s="221"/>
      <c r="H148" s="221"/>
      <c r="I148" s="221"/>
      <c r="K148" s="221"/>
      <c r="L148" s="221"/>
    </row>
    <row r="149" spans="1:12">
      <c r="G149" s="221"/>
      <c r="H149" s="221"/>
      <c r="I149" s="221"/>
      <c r="K149" s="221"/>
      <c r="L149" s="221"/>
    </row>
    <row r="150" spans="1:12">
      <c r="G150" s="221"/>
      <c r="H150" s="221"/>
      <c r="I150" s="221"/>
      <c r="K150" s="221"/>
      <c r="L150" s="221"/>
    </row>
    <row r="151" spans="1:12">
      <c r="G151" s="221"/>
      <c r="H151" s="221"/>
      <c r="I151" s="221"/>
      <c r="K151" s="221"/>
      <c r="L151" s="221"/>
    </row>
    <row r="152" spans="1:12">
      <c r="G152" s="221"/>
      <c r="H152" s="221"/>
      <c r="I152" s="221"/>
      <c r="K152" s="221"/>
      <c r="L152" s="221"/>
    </row>
    <row r="153" spans="1:12">
      <c r="G153" s="221"/>
      <c r="H153" s="221"/>
      <c r="I153" s="221"/>
      <c r="K153" s="221"/>
      <c r="L153" s="221"/>
    </row>
    <row r="154" spans="1:12">
      <c r="G154" s="221"/>
      <c r="H154" s="221"/>
      <c r="I154" s="221"/>
      <c r="K154" s="221"/>
      <c r="L154" s="221"/>
    </row>
    <row r="155" spans="1:12">
      <c r="G155" s="221"/>
      <c r="H155" s="221"/>
      <c r="I155" s="221"/>
      <c r="K155" s="221"/>
      <c r="L155" s="221"/>
    </row>
    <row r="156" spans="1:12">
      <c r="G156" s="221"/>
      <c r="H156" s="221"/>
      <c r="I156" s="221"/>
      <c r="K156" s="221"/>
      <c r="L156" s="221"/>
    </row>
    <row r="157" spans="1:12">
      <c r="G157" s="221"/>
      <c r="H157" s="221"/>
      <c r="I157" s="221"/>
      <c r="K157" s="221"/>
      <c r="L157" s="221"/>
    </row>
    <row r="158" spans="1:12" ht="15" customHeight="1">
      <c r="G158" s="221"/>
      <c r="H158" s="221"/>
      <c r="I158" s="221"/>
      <c r="K158" s="221"/>
      <c r="L158" s="221"/>
    </row>
    <row r="159" spans="1:12" ht="21.95" customHeight="1">
      <c r="A159" s="302" t="str">
        <f>+A106</f>
        <v>หมายเหตุประกอบข้อมูลทางการเงินเป็นส่วนหนึ่งของข้อมูลทางการเงินระหว่างกาลนี้</v>
      </c>
      <c r="B159" s="340"/>
      <c r="C159" s="340"/>
      <c r="D159" s="345"/>
      <c r="E159" s="302"/>
      <c r="F159" s="304"/>
      <c r="G159" s="304"/>
      <c r="H159" s="341"/>
      <c r="I159" s="304"/>
      <c r="J159" s="305"/>
      <c r="K159" s="304"/>
      <c r="L159" s="304"/>
    </row>
  </sheetData>
  <mergeCells count="10">
    <mergeCell ref="F5:H5"/>
    <mergeCell ref="J5:L5"/>
    <mergeCell ref="A11:C11"/>
    <mergeCell ref="F111:H111"/>
    <mergeCell ref="J111:L111"/>
    <mergeCell ref="A117:C117"/>
    <mergeCell ref="F58:H58"/>
    <mergeCell ref="J58:L58"/>
    <mergeCell ref="A64:C64"/>
    <mergeCell ref="A82:C82"/>
  </mergeCells>
  <pageMargins left="0.9" right="0.5" top="0.5" bottom="0.6" header="0.49" footer="0.4"/>
  <pageSetup paperSize="9" scale="90" firstPageNumber="2" fitToHeight="0" orientation="portrait" blackAndWhite="1" useFirstPageNumber="1" horizontalDpi="1200" verticalDpi="1200" r:id="rId1"/>
  <headerFooter>
    <oddFooter>&amp;R&amp;"Angsana New,Regular"&amp;12   &amp;P</oddFooter>
  </headerFooter>
  <rowBreaks count="2" manualBreakCount="2">
    <brk id="53" max="11" man="1"/>
    <brk id="106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M103"/>
  <sheetViews>
    <sheetView view="pageBreakPreview" zoomScale="90" zoomScaleNormal="110" zoomScaleSheetLayoutView="90" workbookViewId="0">
      <selection activeCell="D13" sqref="D13"/>
    </sheetView>
  </sheetViews>
  <sheetFormatPr defaultColWidth="9.140625" defaultRowHeight="18"/>
  <cols>
    <col min="1" max="2" width="1.7109375" style="211" customWidth="1"/>
    <col min="3" max="3" width="25.140625" style="211" customWidth="1"/>
    <col min="4" max="4" width="7.140625" style="220" customWidth="1"/>
    <col min="5" max="5" width="0.85546875" style="211" customWidth="1"/>
    <col min="6" max="6" width="12.42578125" style="221" bestFit="1" customWidth="1"/>
    <col min="7" max="7" width="0.85546875" style="215" customWidth="1"/>
    <col min="8" max="8" width="12.42578125" style="215" bestFit="1" customWidth="1"/>
    <col min="9" max="9" width="0.85546875" style="215" customWidth="1"/>
    <col min="10" max="10" width="11.7109375" style="221" customWidth="1"/>
    <col min="11" max="11" width="0.85546875" style="215" customWidth="1"/>
    <col min="12" max="12" width="12.42578125" style="215" bestFit="1" customWidth="1"/>
    <col min="13" max="16384" width="9.140625" style="211"/>
  </cols>
  <sheetData>
    <row r="1" spans="1:12">
      <c r="A1" s="325" t="s">
        <v>549</v>
      </c>
      <c r="B1" s="346"/>
      <c r="C1" s="346"/>
      <c r="D1" s="346"/>
      <c r="E1" s="346"/>
      <c r="F1" s="347"/>
      <c r="G1" s="347"/>
      <c r="H1" s="347"/>
      <c r="I1" s="347"/>
      <c r="J1" s="347"/>
      <c r="K1" s="347"/>
      <c r="L1" s="347"/>
    </row>
    <row r="2" spans="1:12">
      <c r="A2" s="325" t="s">
        <v>555</v>
      </c>
      <c r="B2" s="346"/>
      <c r="C2" s="346"/>
      <c r="D2" s="346"/>
      <c r="E2" s="346"/>
      <c r="F2" s="347"/>
      <c r="G2" s="347"/>
      <c r="H2" s="347"/>
      <c r="I2" s="347"/>
      <c r="J2" s="347"/>
      <c r="K2" s="347"/>
      <c r="L2" s="347"/>
    </row>
    <row r="3" spans="1:12">
      <c r="A3" s="327" t="s">
        <v>466</v>
      </c>
      <c r="B3" s="348"/>
      <c r="C3" s="348"/>
      <c r="D3" s="348"/>
      <c r="E3" s="348"/>
      <c r="F3" s="349"/>
      <c r="G3" s="349"/>
      <c r="H3" s="349"/>
      <c r="I3" s="349"/>
      <c r="J3" s="349"/>
      <c r="K3" s="349"/>
      <c r="L3" s="349"/>
    </row>
    <row r="4" spans="1:12" ht="18.600000000000001" customHeight="1">
      <c r="C4" s="211" t="s">
        <v>59</v>
      </c>
    </row>
    <row r="5" spans="1:12" s="350" customFormat="1">
      <c r="D5" s="213"/>
      <c r="F5" s="451" t="s">
        <v>173</v>
      </c>
      <c r="G5" s="451"/>
      <c r="H5" s="451"/>
      <c r="I5" s="330"/>
      <c r="J5" s="451" t="s">
        <v>471</v>
      </c>
      <c r="K5" s="451"/>
      <c r="L5" s="451"/>
    </row>
    <row r="6" spans="1:12" s="350" customFormat="1">
      <c r="D6" s="213"/>
      <c r="F6" s="331" t="s">
        <v>205</v>
      </c>
      <c r="G6" s="330"/>
      <c r="H6" s="331" t="s">
        <v>205</v>
      </c>
      <c r="I6" s="330"/>
      <c r="J6" s="331" t="s">
        <v>205</v>
      </c>
      <c r="K6" s="330"/>
      <c r="L6" s="331" t="s">
        <v>205</v>
      </c>
    </row>
    <row r="7" spans="1:12" s="350" customFormat="1">
      <c r="D7" s="213"/>
      <c r="F7" s="351" t="s">
        <v>465</v>
      </c>
      <c r="G7" s="352"/>
      <c r="H7" s="351" t="s">
        <v>441</v>
      </c>
      <c r="I7" s="352"/>
      <c r="J7" s="351" t="s">
        <v>465</v>
      </c>
      <c r="K7" s="352"/>
      <c r="L7" s="351" t="s">
        <v>441</v>
      </c>
    </row>
    <row r="8" spans="1:12">
      <c r="D8" s="333" t="s">
        <v>4</v>
      </c>
      <c r="F8" s="335" t="s">
        <v>428</v>
      </c>
      <c r="G8" s="331"/>
      <c r="H8" s="335" t="s">
        <v>428</v>
      </c>
      <c r="I8" s="331"/>
      <c r="J8" s="335" t="s">
        <v>428</v>
      </c>
      <c r="K8" s="331"/>
      <c r="L8" s="335" t="s">
        <v>428</v>
      </c>
    </row>
    <row r="9" spans="1:12" ht="6" customHeight="1">
      <c r="D9" s="213"/>
      <c r="F9" s="312"/>
      <c r="H9" s="353"/>
      <c r="J9" s="312"/>
      <c r="L9" s="353"/>
    </row>
    <row r="10" spans="1:12" s="301" customFormat="1">
      <c r="A10" s="210" t="s">
        <v>353</v>
      </c>
      <c r="D10" s="354"/>
      <c r="F10" s="355"/>
      <c r="G10" s="356"/>
      <c r="H10" s="339"/>
      <c r="I10" s="339"/>
      <c r="J10" s="355"/>
      <c r="K10" s="339"/>
      <c r="L10" s="339"/>
    </row>
    <row r="11" spans="1:12" s="301" customFormat="1">
      <c r="B11" s="301" t="s">
        <v>60</v>
      </c>
      <c r="D11" s="354"/>
      <c r="F11" s="339">
        <v>132104788</v>
      </c>
      <c r="G11" s="339"/>
      <c r="H11" s="339">
        <v>361522125</v>
      </c>
      <c r="I11" s="339"/>
      <c r="J11" s="339">
        <v>0</v>
      </c>
      <c r="K11" s="339"/>
      <c r="L11" s="339">
        <v>0</v>
      </c>
    </row>
    <row r="12" spans="1:12" s="301" customFormat="1">
      <c r="B12" s="301" t="s">
        <v>479</v>
      </c>
      <c r="D12" s="354"/>
      <c r="F12" s="339">
        <v>341769770</v>
      </c>
      <c r="G12" s="339"/>
      <c r="H12" s="339">
        <v>304969575</v>
      </c>
      <c r="I12" s="339"/>
      <c r="J12" s="339">
        <v>8908537</v>
      </c>
      <c r="K12" s="339"/>
      <c r="L12" s="339">
        <v>6184145</v>
      </c>
    </row>
    <row r="13" spans="1:12" s="301" customFormat="1">
      <c r="B13" s="301" t="s">
        <v>566</v>
      </c>
      <c r="D13" s="354"/>
      <c r="F13" s="341">
        <v>327159583</v>
      </c>
      <c r="G13" s="339"/>
      <c r="H13" s="341">
        <v>340190075</v>
      </c>
      <c r="I13" s="339"/>
      <c r="J13" s="341">
        <v>17499336</v>
      </c>
      <c r="K13" s="339"/>
      <c r="L13" s="341">
        <v>16498210</v>
      </c>
    </row>
    <row r="14" spans="1:12" s="301" customFormat="1" ht="8.1" customHeight="1">
      <c r="D14" s="354"/>
      <c r="F14" s="357"/>
      <c r="G14" s="357"/>
      <c r="H14" s="357"/>
      <c r="I14" s="357"/>
      <c r="J14" s="357"/>
      <c r="K14" s="357"/>
      <c r="L14" s="357"/>
    </row>
    <row r="15" spans="1:12" s="301" customFormat="1">
      <c r="A15" s="210" t="s">
        <v>354</v>
      </c>
      <c r="D15" s="354"/>
      <c r="F15" s="341">
        <f>SUM(F11:F14)</f>
        <v>801034141</v>
      </c>
      <c r="G15" s="339"/>
      <c r="H15" s="341">
        <f>SUM(H11:H14)</f>
        <v>1006681775</v>
      </c>
      <c r="I15" s="339"/>
      <c r="J15" s="341">
        <f>SUM(J11:J14)</f>
        <v>26407873</v>
      </c>
      <c r="K15" s="339"/>
      <c r="L15" s="341">
        <f>SUM(L11:L14)</f>
        <v>22682355</v>
      </c>
    </row>
    <row r="16" spans="1:12" s="301" customFormat="1" ht="8.1" customHeight="1">
      <c r="D16" s="354"/>
      <c r="F16" s="358"/>
      <c r="G16" s="356"/>
      <c r="H16" s="358"/>
      <c r="I16" s="339"/>
      <c r="J16" s="358"/>
      <c r="K16" s="339"/>
      <c r="L16" s="358"/>
    </row>
    <row r="17" spans="1:13" s="301" customFormat="1">
      <c r="A17" s="210" t="s">
        <v>61</v>
      </c>
      <c r="D17" s="354"/>
      <c r="F17" s="355"/>
      <c r="G17" s="356"/>
      <c r="H17" s="355"/>
      <c r="I17" s="339"/>
      <c r="J17" s="339"/>
      <c r="K17" s="339"/>
      <c r="L17" s="339"/>
    </row>
    <row r="18" spans="1:13" s="301" customFormat="1">
      <c r="B18" s="301" t="s">
        <v>62</v>
      </c>
      <c r="D18" s="220"/>
      <c r="F18" s="339">
        <v>60937037</v>
      </c>
      <c r="G18" s="339"/>
      <c r="H18" s="339">
        <v>238211257</v>
      </c>
      <c r="I18" s="339"/>
      <c r="J18" s="339">
        <v>0</v>
      </c>
      <c r="K18" s="339"/>
      <c r="L18" s="339">
        <v>0</v>
      </c>
    </row>
    <row r="19" spans="1:13" s="301" customFormat="1">
      <c r="B19" s="301" t="s">
        <v>480</v>
      </c>
      <c r="D19" s="220"/>
      <c r="F19" s="339">
        <v>194629417</v>
      </c>
      <c r="G19" s="339"/>
      <c r="H19" s="339">
        <v>198494633</v>
      </c>
      <c r="I19" s="339"/>
      <c r="J19" s="339">
        <v>8233881</v>
      </c>
      <c r="K19" s="339"/>
      <c r="L19" s="339">
        <v>6207110</v>
      </c>
    </row>
    <row r="20" spans="1:13" s="301" customFormat="1">
      <c r="B20" s="301" t="s">
        <v>524</v>
      </c>
      <c r="D20" s="220"/>
      <c r="F20" s="341">
        <v>94631102</v>
      </c>
      <c r="G20" s="357"/>
      <c r="H20" s="341">
        <v>114238089</v>
      </c>
      <c r="I20" s="357"/>
      <c r="J20" s="341">
        <v>7042109</v>
      </c>
      <c r="K20" s="357"/>
      <c r="L20" s="341">
        <v>11086933</v>
      </c>
    </row>
    <row r="21" spans="1:13" s="301" customFormat="1" ht="8.1" customHeight="1">
      <c r="D21" s="354"/>
      <c r="F21" s="357"/>
      <c r="G21" s="357"/>
      <c r="H21" s="357"/>
      <c r="I21" s="357"/>
      <c r="J21" s="357"/>
      <c r="K21" s="357"/>
      <c r="L21" s="357"/>
    </row>
    <row r="22" spans="1:13" s="301" customFormat="1">
      <c r="A22" s="210" t="s">
        <v>63</v>
      </c>
      <c r="D22" s="359"/>
      <c r="F22" s="341">
        <f>SUM(F18:F21)</f>
        <v>350197556</v>
      </c>
      <c r="G22" s="357"/>
      <c r="H22" s="341">
        <f>SUM(H18:H21)</f>
        <v>550943979</v>
      </c>
      <c r="I22" s="357"/>
      <c r="J22" s="341">
        <f>SUM(J18:J21)</f>
        <v>15275990</v>
      </c>
      <c r="K22" s="357"/>
      <c r="L22" s="341">
        <f>SUM(L18:L21)</f>
        <v>17294043</v>
      </c>
    </row>
    <row r="23" spans="1:13" s="301" customFormat="1" ht="8.1" customHeight="1">
      <c r="D23" s="359"/>
      <c r="F23" s="358"/>
      <c r="G23" s="356"/>
      <c r="H23" s="358"/>
      <c r="I23" s="339"/>
      <c r="J23" s="357"/>
      <c r="K23" s="339"/>
      <c r="L23" s="357"/>
      <c r="M23" s="212"/>
    </row>
    <row r="24" spans="1:13" s="212" customFormat="1">
      <c r="A24" s="212" t="s">
        <v>64</v>
      </c>
      <c r="D24" s="360"/>
      <c r="F24" s="357">
        <f>F15-F22</f>
        <v>450836585</v>
      </c>
      <c r="G24" s="357"/>
      <c r="H24" s="357">
        <f>H15-H22</f>
        <v>455737796</v>
      </c>
      <c r="I24" s="357"/>
      <c r="J24" s="357">
        <f>J15-J22</f>
        <v>11131883</v>
      </c>
      <c r="K24" s="357"/>
      <c r="L24" s="357">
        <f>L15-L22</f>
        <v>5388312</v>
      </c>
    </row>
    <row r="25" spans="1:13" s="212" customFormat="1">
      <c r="A25" s="212" t="s">
        <v>65</v>
      </c>
      <c r="D25" s="360"/>
      <c r="F25" s="358"/>
      <c r="G25" s="312"/>
      <c r="H25" s="358"/>
      <c r="I25" s="312"/>
      <c r="J25" s="214"/>
      <c r="K25" s="312"/>
      <c r="L25" s="214"/>
      <c r="M25" s="211"/>
    </row>
    <row r="26" spans="1:13">
      <c r="B26" s="211" t="s">
        <v>449</v>
      </c>
      <c r="F26" s="221">
        <v>0</v>
      </c>
      <c r="H26" s="221">
        <v>9043150</v>
      </c>
      <c r="J26" s="221">
        <v>0</v>
      </c>
      <c r="L26" s="221">
        <v>9043150</v>
      </c>
    </row>
    <row r="27" spans="1:13">
      <c r="B27" s="211" t="s">
        <v>66</v>
      </c>
      <c r="F27" s="221">
        <v>263697776</v>
      </c>
      <c r="G27" s="215">
        <v>0</v>
      </c>
      <c r="H27" s="221">
        <v>28803486</v>
      </c>
      <c r="I27" s="215">
        <v>0</v>
      </c>
      <c r="J27" s="221">
        <v>265489100</v>
      </c>
      <c r="K27" s="215">
        <v>0</v>
      </c>
      <c r="L27" s="221">
        <v>124817534</v>
      </c>
    </row>
    <row r="28" spans="1:13">
      <c r="B28" s="211" t="s">
        <v>67</v>
      </c>
      <c r="F28" s="221">
        <v>5990003</v>
      </c>
      <c r="G28" s="215">
        <v>1</v>
      </c>
      <c r="H28" s="221">
        <v>5023087</v>
      </c>
      <c r="I28" s="215">
        <v>1</v>
      </c>
      <c r="J28" s="221">
        <v>21739845</v>
      </c>
      <c r="K28" s="215">
        <v>1</v>
      </c>
      <c r="L28" s="221">
        <v>49460172</v>
      </c>
    </row>
    <row r="29" spans="1:13">
      <c r="B29" s="211" t="s">
        <v>68</v>
      </c>
      <c r="D29" s="361"/>
      <c r="F29" s="221">
        <v>24937502</v>
      </c>
      <c r="G29" s="215">
        <v>2</v>
      </c>
      <c r="H29" s="221">
        <v>0</v>
      </c>
      <c r="I29" s="339">
        <v>2</v>
      </c>
      <c r="J29" s="221">
        <v>585399762</v>
      </c>
      <c r="K29" s="339">
        <v>2</v>
      </c>
      <c r="L29" s="221">
        <v>53313170</v>
      </c>
    </row>
    <row r="30" spans="1:13">
      <c r="B30" s="211" t="s">
        <v>69</v>
      </c>
      <c r="D30" s="361"/>
      <c r="F30" s="221">
        <v>186</v>
      </c>
      <c r="G30" s="215">
        <v>3</v>
      </c>
      <c r="H30" s="221">
        <v>1693</v>
      </c>
      <c r="I30" s="339">
        <v>3</v>
      </c>
      <c r="J30" s="221">
        <v>29098756</v>
      </c>
      <c r="K30" s="339">
        <v>3</v>
      </c>
      <c r="L30" s="221">
        <v>17743093</v>
      </c>
    </row>
    <row r="31" spans="1:13">
      <c r="B31" s="211" t="s">
        <v>496</v>
      </c>
      <c r="D31" s="361"/>
      <c r="F31" s="221">
        <v>0</v>
      </c>
      <c r="G31" s="215">
        <v>4</v>
      </c>
      <c r="H31" s="221">
        <v>98129</v>
      </c>
      <c r="I31" s="339">
        <v>4</v>
      </c>
      <c r="J31" s="221">
        <v>0</v>
      </c>
      <c r="K31" s="339">
        <v>4</v>
      </c>
      <c r="L31" s="221">
        <v>3255511</v>
      </c>
    </row>
    <row r="32" spans="1:13">
      <c r="B32" s="211" t="s">
        <v>13</v>
      </c>
      <c r="D32" s="361"/>
      <c r="F32" s="221">
        <v>29993221</v>
      </c>
      <c r="H32" s="221">
        <v>10103559</v>
      </c>
      <c r="I32" s="339"/>
      <c r="J32" s="221">
        <v>16569685</v>
      </c>
      <c r="K32" s="339">
        <v>1182701</v>
      </c>
      <c r="L32" s="221">
        <v>1182701</v>
      </c>
    </row>
    <row r="33" spans="1:13">
      <c r="A33" s="211" t="s">
        <v>70</v>
      </c>
      <c r="F33" s="339">
        <v>-32869685</v>
      </c>
      <c r="G33" s="339"/>
      <c r="H33" s="339">
        <v>-40652897</v>
      </c>
      <c r="I33" s="339"/>
      <c r="J33" s="339">
        <v>-16729923</v>
      </c>
      <c r="K33" s="339"/>
      <c r="L33" s="339">
        <v>-17100421</v>
      </c>
    </row>
    <row r="34" spans="1:13">
      <c r="A34" s="211" t="s">
        <v>71</v>
      </c>
      <c r="F34" s="339">
        <v>-151260990</v>
      </c>
      <c r="G34" s="339"/>
      <c r="H34" s="339">
        <v>-141720715</v>
      </c>
      <c r="I34" s="339"/>
      <c r="J34" s="339">
        <v>-57850563</v>
      </c>
      <c r="K34" s="339"/>
      <c r="L34" s="339">
        <v>-60012431</v>
      </c>
    </row>
    <row r="35" spans="1:13">
      <c r="A35" s="211" t="s">
        <v>144</v>
      </c>
      <c r="F35" s="339">
        <v>0</v>
      </c>
      <c r="G35" s="339"/>
      <c r="H35" s="339">
        <v>-4482237</v>
      </c>
      <c r="I35" s="339"/>
      <c r="J35" s="339">
        <v>0</v>
      </c>
      <c r="K35" s="339"/>
      <c r="L35" s="339">
        <v>1151918</v>
      </c>
    </row>
    <row r="36" spans="1:13" ht="23.25" customHeight="1">
      <c r="A36" s="212" t="s">
        <v>388</v>
      </c>
      <c r="F36" s="339"/>
      <c r="G36" s="339"/>
      <c r="H36" s="339"/>
      <c r="I36" s="339"/>
      <c r="J36" s="339"/>
      <c r="K36" s="339"/>
      <c r="L36" s="339"/>
    </row>
    <row r="37" spans="1:13">
      <c r="B37" s="211" t="s">
        <v>72</v>
      </c>
      <c r="F37" s="221">
        <v>-328458535</v>
      </c>
      <c r="H37" s="221">
        <v>-204850744</v>
      </c>
      <c r="J37" s="221">
        <v>-235906849</v>
      </c>
      <c r="L37" s="221">
        <v>-204394095</v>
      </c>
      <c r="M37" s="212"/>
    </row>
    <row r="38" spans="1:13">
      <c r="B38" s="211" t="s">
        <v>134</v>
      </c>
      <c r="H38" s="221"/>
      <c r="L38" s="221"/>
      <c r="M38" s="212"/>
    </row>
    <row r="39" spans="1:13" s="212" customFormat="1">
      <c r="B39" s="211"/>
      <c r="C39" s="211" t="s">
        <v>564</v>
      </c>
      <c r="D39" s="220">
        <v>9</v>
      </c>
      <c r="F39" s="362">
        <v>262367461</v>
      </c>
      <c r="G39" s="320">
        <v>0</v>
      </c>
      <c r="H39" s="362">
        <v>443592571</v>
      </c>
      <c r="I39" s="320">
        <v>0</v>
      </c>
      <c r="J39" s="362">
        <v>0</v>
      </c>
      <c r="K39" s="320">
        <v>0</v>
      </c>
      <c r="L39" s="362">
        <v>0</v>
      </c>
      <c r="M39" s="211"/>
    </row>
    <row r="40" spans="1:13" s="212" customFormat="1" ht="7.5" customHeight="1">
      <c r="A40" s="211"/>
      <c r="B40" s="211"/>
      <c r="C40" s="211"/>
      <c r="D40" s="220"/>
      <c r="E40" s="211"/>
      <c r="F40" s="357"/>
      <c r="G40" s="357"/>
      <c r="H40" s="357"/>
      <c r="I40" s="357"/>
      <c r="J40" s="357"/>
      <c r="K40" s="357"/>
      <c r="L40" s="357"/>
    </row>
    <row r="41" spans="1:13">
      <c r="A41" s="212" t="s">
        <v>525</v>
      </c>
      <c r="B41" s="212"/>
      <c r="C41" s="212"/>
      <c r="F41" s="221">
        <f>SUM(F24:F39)</f>
        <v>525233524</v>
      </c>
      <c r="H41" s="221">
        <f>SUM(H24:H39)</f>
        <v>560696878</v>
      </c>
      <c r="J41" s="221">
        <f>SUM(J24:J39)</f>
        <v>618941696</v>
      </c>
      <c r="L41" s="221">
        <f>SUM(L24:L39)</f>
        <v>-16151386</v>
      </c>
    </row>
    <row r="42" spans="1:13">
      <c r="A42" s="211" t="s">
        <v>163</v>
      </c>
      <c r="D42" s="212"/>
      <c r="E42" s="212"/>
      <c r="F42" s="362">
        <v>-22481198</v>
      </c>
      <c r="G42" s="363"/>
      <c r="H42" s="362">
        <v>-23461412</v>
      </c>
      <c r="I42" s="363"/>
      <c r="J42" s="362">
        <v>-3703568.34</v>
      </c>
      <c r="K42" s="363"/>
      <c r="L42" s="362">
        <v>10614951</v>
      </c>
      <c r="M42" s="212"/>
    </row>
    <row r="43" spans="1:13" s="212" customFormat="1" ht="7.5" customHeight="1">
      <c r="A43" s="211"/>
      <c r="B43" s="211"/>
      <c r="C43" s="211"/>
      <c r="D43" s="220"/>
      <c r="E43" s="211"/>
      <c r="F43" s="339"/>
      <c r="G43" s="339"/>
      <c r="H43" s="339"/>
      <c r="I43" s="339"/>
      <c r="J43" s="339"/>
      <c r="K43" s="339"/>
      <c r="L43" s="339"/>
    </row>
    <row r="44" spans="1:13" s="212" customFormat="1">
      <c r="A44" s="210" t="s">
        <v>526</v>
      </c>
      <c r="D44" s="220"/>
      <c r="E44" s="211"/>
      <c r="F44" s="341">
        <f>SUM(F41:F42)</f>
        <v>502752326</v>
      </c>
      <c r="G44" s="339"/>
      <c r="H44" s="341">
        <f>SUM(H41:H42)</f>
        <v>537235466</v>
      </c>
      <c r="I44" s="339"/>
      <c r="J44" s="341">
        <f>SUM(J41:J42)</f>
        <v>615238127.65999997</v>
      </c>
      <c r="K44" s="339"/>
      <c r="L44" s="341">
        <f>SUM(L41:L42)</f>
        <v>-5536435</v>
      </c>
    </row>
    <row r="45" spans="1:13" s="212" customFormat="1">
      <c r="A45" s="210"/>
      <c r="D45" s="220"/>
      <c r="E45" s="211"/>
      <c r="F45" s="357"/>
      <c r="G45" s="339"/>
      <c r="H45" s="357"/>
      <c r="I45" s="339"/>
      <c r="J45" s="357"/>
      <c r="K45" s="339"/>
      <c r="L45" s="357"/>
    </row>
    <row r="46" spans="1:13" s="212" customFormat="1">
      <c r="A46" s="211"/>
      <c r="B46" s="211"/>
      <c r="C46" s="211"/>
      <c r="D46" s="220"/>
      <c r="E46" s="211"/>
      <c r="F46" s="357"/>
      <c r="G46" s="357"/>
      <c r="H46" s="357"/>
      <c r="I46" s="357"/>
      <c r="J46" s="357"/>
      <c r="K46" s="357"/>
      <c r="L46" s="357"/>
    </row>
    <row r="47" spans="1:13" ht="18.75" customHeight="1">
      <c r="A47" s="223"/>
      <c r="B47" s="223"/>
      <c r="C47" s="223"/>
      <c r="D47" s="224"/>
      <c r="E47" s="223"/>
      <c r="F47" s="357"/>
      <c r="G47" s="225"/>
      <c r="H47" s="357"/>
      <c r="I47" s="225"/>
      <c r="J47" s="357"/>
      <c r="K47" s="225"/>
      <c r="L47" s="357"/>
      <c r="M47" s="212"/>
    </row>
    <row r="48" spans="1:13">
      <c r="A48" s="302" t="str">
        <f>BS!A53</f>
        <v>หมายเหตุประกอบข้อมูลทางการเงินเป็นส่วนหนึ่งของข้อมูลทางการเงินระหว่างกาลนี้</v>
      </c>
      <c r="B48" s="302"/>
      <c r="C48" s="302"/>
      <c r="D48" s="345"/>
      <c r="E48" s="302"/>
      <c r="F48" s="305"/>
      <c r="G48" s="304"/>
      <c r="H48" s="305"/>
      <c r="I48" s="304"/>
      <c r="J48" s="305"/>
      <c r="K48" s="304"/>
      <c r="L48" s="341"/>
      <c r="M48" s="212"/>
    </row>
    <row r="49" spans="1:13">
      <c r="A49" s="325" t="s">
        <v>549</v>
      </c>
      <c r="B49" s="346"/>
      <c r="C49" s="346"/>
      <c r="D49" s="346"/>
      <c r="E49" s="346"/>
      <c r="F49" s="347"/>
      <c r="G49" s="347"/>
      <c r="H49" s="347"/>
      <c r="I49" s="347"/>
      <c r="J49" s="347"/>
      <c r="K49" s="347"/>
      <c r="L49" s="347"/>
    </row>
    <row r="50" spans="1:13">
      <c r="A50" s="325" t="s">
        <v>556</v>
      </c>
      <c r="B50" s="346"/>
      <c r="C50" s="346"/>
      <c r="D50" s="346"/>
      <c r="E50" s="346"/>
      <c r="F50" s="347"/>
      <c r="G50" s="347"/>
      <c r="H50" s="347"/>
      <c r="I50" s="347"/>
      <c r="J50" s="347"/>
      <c r="K50" s="347"/>
      <c r="L50" s="347"/>
      <c r="M50" s="212"/>
    </row>
    <row r="51" spans="1:13">
      <c r="A51" s="327" t="s">
        <v>466</v>
      </c>
      <c r="B51" s="348"/>
      <c r="C51" s="348"/>
      <c r="D51" s="348"/>
      <c r="E51" s="348"/>
      <c r="F51" s="349"/>
      <c r="G51" s="349"/>
      <c r="H51" s="349"/>
      <c r="I51" s="349"/>
      <c r="J51" s="349"/>
      <c r="K51" s="349"/>
      <c r="L51" s="349"/>
      <c r="M51" s="212"/>
    </row>
    <row r="52" spans="1:13">
      <c r="C52" s="211" t="s">
        <v>59</v>
      </c>
      <c r="M52" s="212"/>
    </row>
    <row r="53" spans="1:13" s="350" customFormat="1">
      <c r="D53" s="213"/>
      <c r="F53" s="451" t="s">
        <v>173</v>
      </c>
      <c r="G53" s="451"/>
      <c r="H53" s="451"/>
      <c r="I53" s="330"/>
      <c r="J53" s="451" t="s">
        <v>471</v>
      </c>
      <c r="K53" s="451"/>
      <c r="L53" s="451"/>
      <c r="M53" s="211"/>
    </row>
    <row r="54" spans="1:13" s="350" customFormat="1">
      <c r="D54" s="213"/>
      <c r="F54" s="331" t="s">
        <v>205</v>
      </c>
      <c r="G54" s="330"/>
      <c r="H54" s="331" t="s">
        <v>205</v>
      </c>
      <c r="I54" s="330"/>
      <c r="J54" s="331" t="s">
        <v>205</v>
      </c>
      <c r="K54" s="330"/>
      <c r="L54" s="331" t="s">
        <v>205</v>
      </c>
    </row>
    <row r="55" spans="1:13" s="350" customFormat="1">
      <c r="D55" s="213"/>
      <c r="F55" s="351" t="s">
        <v>465</v>
      </c>
      <c r="G55" s="352"/>
      <c r="H55" s="351" t="s">
        <v>441</v>
      </c>
      <c r="I55" s="352"/>
      <c r="J55" s="351" t="s">
        <v>465</v>
      </c>
      <c r="K55" s="352"/>
      <c r="L55" s="351" t="s">
        <v>441</v>
      </c>
    </row>
    <row r="56" spans="1:13">
      <c r="D56" s="213"/>
      <c r="F56" s="335" t="s">
        <v>172</v>
      </c>
      <c r="G56" s="331"/>
      <c r="H56" s="335" t="s">
        <v>172</v>
      </c>
      <c r="I56" s="331"/>
      <c r="J56" s="335" t="s">
        <v>172</v>
      </c>
      <c r="K56" s="331"/>
      <c r="L56" s="335" t="s">
        <v>172</v>
      </c>
      <c r="M56" s="338"/>
    </row>
    <row r="57" spans="1:13" s="212" customFormat="1">
      <c r="A57" s="212" t="s">
        <v>527</v>
      </c>
      <c r="D57" s="213"/>
      <c r="F57" s="214"/>
      <c r="G57" s="215"/>
      <c r="H57" s="214"/>
      <c r="I57" s="215"/>
      <c r="J57" s="216"/>
      <c r="K57" s="215"/>
      <c r="L57" s="216"/>
      <c r="M57" s="338"/>
    </row>
    <row r="58" spans="1:13">
      <c r="B58" s="211" t="s">
        <v>487</v>
      </c>
      <c r="C58" s="212"/>
      <c r="D58" s="213"/>
      <c r="F58" s="216"/>
      <c r="G58" s="216"/>
      <c r="H58" s="216"/>
      <c r="I58" s="216"/>
      <c r="J58" s="216"/>
      <c r="K58" s="216"/>
      <c r="L58" s="216"/>
      <c r="M58" s="350"/>
    </row>
    <row r="59" spans="1:13">
      <c r="C59" s="211" t="s">
        <v>389</v>
      </c>
      <c r="D59" s="213"/>
      <c r="F59" s="216"/>
      <c r="G59" s="216"/>
      <c r="H59" s="216"/>
      <c r="I59" s="216"/>
      <c r="J59" s="216"/>
      <c r="K59" s="216"/>
      <c r="L59" s="216"/>
      <c r="M59" s="350"/>
    </row>
    <row r="60" spans="1:13">
      <c r="C60" s="211" t="s">
        <v>557</v>
      </c>
      <c r="D60" s="213"/>
      <c r="F60" s="211"/>
      <c r="G60" s="211"/>
      <c r="H60" s="211"/>
      <c r="I60" s="211"/>
      <c r="J60" s="211"/>
      <c r="K60" s="211"/>
      <c r="L60" s="211"/>
    </row>
    <row r="61" spans="1:13">
      <c r="C61" s="211" t="s">
        <v>558</v>
      </c>
      <c r="D61" s="213"/>
      <c r="F61" s="364">
        <v>4533932</v>
      </c>
      <c r="G61" s="216"/>
      <c r="H61" s="364">
        <v>0</v>
      </c>
      <c r="I61" s="216"/>
      <c r="J61" s="364">
        <v>0</v>
      </c>
      <c r="K61" s="216"/>
      <c r="L61" s="364">
        <v>0</v>
      </c>
    </row>
    <row r="62" spans="1:13" s="212" customFormat="1" ht="7.5" customHeight="1">
      <c r="A62" s="211"/>
      <c r="B62" s="211"/>
      <c r="C62" s="211"/>
      <c r="D62" s="220"/>
      <c r="E62" s="211"/>
      <c r="F62" s="339"/>
      <c r="G62" s="339"/>
      <c r="H62" s="339"/>
      <c r="I62" s="339"/>
      <c r="J62" s="339"/>
      <c r="K62" s="339"/>
      <c r="L62" s="339"/>
    </row>
    <row r="63" spans="1:13">
      <c r="B63" s="211" t="s">
        <v>488</v>
      </c>
      <c r="D63" s="213"/>
      <c r="F63" s="365"/>
      <c r="G63" s="216"/>
      <c r="H63" s="365"/>
      <c r="I63" s="216"/>
      <c r="J63" s="365"/>
      <c r="K63" s="216"/>
      <c r="L63" s="365"/>
    </row>
    <row r="64" spans="1:13">
      <c r="C64" s="211" t="s">
        <v>389</v>
      </c>
      <c r="D64" s="213"/>
      <c r="F64" s="365">
        <f>F61</f>
        <v>4533932</v>
      </c>
      <c r="G64" s="216"/>
      <c r="H64" s="365">
        <f>+H61</f>
        <v>0</v>
      </c>
      <c r="I64" s="216"/>
      <c r="J64" s="365">
        <f>+J61</f>
        <v>0</v>
      </c>
      <c r="K64" s="216"/>
      <c r="L64" s="365">
        <f>+L61</f>
        <v>0</v>
      </c>
    </row>
    <row r="65" spans="1:13">
      <c r="B65" s="211" t="s">
        <v>390</v>
      </c>
      <c r="C65" s="212"/>
      <c r="D65" s="213"/>
      <c r="F65" s="216"/>
      <c r="G65" s="216"/>
      <c r="H65" s="216"/>
      <c r="I65" s="216"/>
      <c r="J65" s="216"/>
      <c r="K65" s="216"/>
      <c r="L65" s="216"/>
      <c r="M65" s="350"/>
    </row>
    <row r="66" spans="1:13">
      <c r="C66" s="211" t="s">
        <v>389</v>
      </c>
      <c r="D66" s="213"/>
      <c r="F66" s="216"/>
      <c r="G66" s="216"/>
      <c r="H66" s="216"/>
      <c r="I66" s="216"/>
      <c r="J66" s="216"/>
      <c r="K66" s="216"/>
      <c r="L66" s="216"/>
      <c r="M66" s="350"/>
    </row>
    <row r="67" spans="1:13">
      <c r="C67" s="211" t="s">
        <v>481</v>
      </c>
      <c r="D67" s="213"/>
      <c r="F67" s="365">
        <v>-17099818</v>
      </c>
      <c r="G67" s="216"/>
      <c r="H67" s="365">
        <v>-630647</v>
      </c>
      <c r="I67" s="216"/>
      <c r="J67" s="365">
        <v>-17099818</v>
      </c>
      <c r="K67" s="216"/>
      <c r="L67" s="365">
        <v>-630647</v>
      </c>
    </row>
    <row r="68" spans="1:13">
      <c r="C68" s="211" t="s">
        <v>482</v>
      </c>
      <c r="D68" s="213"/>
      <c r="F68" s="364">
        <v>-345798</v>
      </c>
      <c r="G68" s="216"/>
      <c r="H68" s="364">
        <v>-208800</v>
      </c>
      <c r="I68" s="216"/>
      <c r="J68" s="364">
        <v>0</v>
      </c>
      <c r="K68" s="216"/>
      <c r="L68" s="364">
        <v>0</v>
      </c>
    </row>
    <row r="69" spans="1:13" s="212" customFormat="1" ht="7.5" customHeight="1">
      <c r="A69" s="211"/>
      <c r="B69" s="211"/>
      <c r="C69" s="211"/>
      <c r="D69" s="220"/>
      <c r="E69" s="211"/>
      <c r="F69" s="339"/>
      <c r="G69" s="339"/>
      <c r="H69" s="339"/>
      <c r="I69" s="339"/>
      <c r="J69" s="339"/>
      <c r="K69" s="339"/>
      <c r="L69" s="339"/>
    </row>
    <row r="70" spans="1:13">
      <c r="B70" s="211" t="s">
        <v>489</v>
      </c>
      <c r="D70" s="213"/>
      <c r="F70" s="365">
        <f>SUM(F67:F68)</f>
        <v>-17445616</v>
      </c>
      <c r="G70" s="216"/>
      <c r="H70" s="365">
        <f>SUM(H67:H68)</f>
        <v>-839447</v>
      </c>
      <c r="I70" s="216"/>
      <c r="J70" s="365">
        <f>SUM(J67:J68)</f>
        <v>-17099818</v>
      </c>
      <c r="K70" s="216"/>
      <c r="L70" s="365">
        <f>SUM(L67:L68)</f>
        <v>-630647</v>
      </c>
    </row>
    <row r="71" spans="1:13">
      <c r="C71" s="211" t="s">
        <v>389</v>
      </c>
      <c r="D71" s="213"/>
      <c r="F71" s="365"/>
      <c r="G71" s="216"/>
      <c r="H71" s="365"/>
      <c r="I71" s="216"/>
      <c r="J71" s="365"/>
      <c r="K71" s="216"/>
      <c r="L71" s="365"/>
    </row>
    <row r="72" spans="1:13" s="212" customFormat="1" ht="7.5" customHeight="1">
      <c r="A72" s="211"/>
      <c r="B72" s="211"/>
      <c r="C72" s="211"/>
      <c r="D72" s="220"/>
      <c r="E72" s="211"/>
      <c r="F72" s="339"/>
      <c r="G72" s="339"/>
      <c r="H72" s="339"/>
      <c r="I72" s="339"/>
      <c r="J72" s="339"/>
      <c r="K72" s="339"/>
      <c r="L72" s="339"/>
    </row>
    <row r="73" spans="1:13" s="212" customFormat="1">
      <c r="A73" s="210" t="s">
        <v>490</v>
      </c>
      <c r="D73" s="213"/>
      <c r="F73" s="364">
        <f>+F64+F70</f>
        <v>-12911684</v>
      </c>
      <c r="G73" s="216"/>
      <c r="H73" s="364">
        <f>+H64+H70</f>
        <v>-839447</v>
      </c>
      <c r="I73" s="216"/>
      <c r="J73" s="364">
        <f>+J64+J70</f>
        <v>-17099818</v>
      </c>
      <c r="K73" s="216"/>
      <c r="L73" s="364">
        <f>+L64+L70</f>
        <v>-630647</v>
      </c>
      <c r="M73" s="211"/>
    </row>
    <row r="74" spans="1:13" s="212" customFormat="1" ht="7.5" customHeight="1">
      <c r="A74" s="211"/>
      <c r="B74" s="211"/>
      <c r="C74" s="211"/>
      <c r="D74" s="220"/>
      <c r="E74" s="211"/>
      <c r="F74" s="339"/>
      <c r="G74" s="339"/>
      <c r="H74" s="339"/>
      <c r="I74" s="339"/>
      <c r="J74" s="339"/>
      <c r="K74" s="339"/>
      <c r="L74" s="339"/>
    </row>
    <row r="75" spans="1:13" ht="18.75" thickBot="1">
      <c r="A75" s="210" t="s">
        <v>160</v>
      </c>
      <c r="B75" s="212"/>
      <c r="C75" s="212"/>
      <c r="D75" s="213"/>
      <c r="E75" s="212"/>
      <c r="F75" s="219">
        <f>F44+F73</f>
        <v>489840642</v>
      </c>
      <c r="G75" s="217"/>
      <c r="H75" s="219">
        <f>H44+H73</f>
        <v>536396019</v>
      </c>
      <c r="I75" s="217"/>
      <c r="J75" s="219">
        <f>J44+J73</f>
        <v>598138309.65999997</v>
      </c>
      <c r="K75" s="217"/>
      <c r="L75" s="219">
        <f>L44+L73</f>
        <v>-6167082</v>
      </c>
    </row>
    <row r="76" spans="1:13" ht="18.75" thickTop="1">
      <c r="D76" s="211"/>
      <c r="F76" s="320"/>
      <c r="G76" s="320"/>
      <c r="H76" s="320"/>
      <c r="I76" s="320"/>
      <c r="J76" s="320"/>
      <c r="K76" s="320"/>
      <c r="L76" s="320"/>
    </row>
    <row r="77" spans="1:13">
      <c r="A77" s="212" t="s">
        <v>528</v>
      </c>
      <c r="G77" s="221"/>
      <c r="H77" s="221"/>
      <c r="L77" s="221"/>
    </row>
    <row r="78" spans="1:13">
      <c r="B78" s="211" t="s">
        <v>73</v>
      </c>
      <c r="F78" s="217">
        <f>F81-F79</f>
        <v>497861304</v>
      </c>
      <c r="G78" s="217"/>
      <c r="H78" s="217">
        <f>H81-H79</f>
        <v>503862348</v>
      </c>
      <c r="I78" s="217"/>
      <c r="J78" s="217">
        <f>J81-J79</f>
        <v>615238127.65999997</v>
      </c>
      <c r="K78" s="217"/>
      <c r="L78" s="217">
        <f>L81-L79</f>
        <v>-5536435</v>
      </c>
    </row>
    <row r="79" spans="1:13">
      <c r="B79" s="211" t="s">
        <v>74</v>
      </c>
      <c r="F79" s="218">
        <v>4891022</v>
      </c>
      <c r="G79" s="216"/>
      <c r="H79" s="218">
        <v>33373118</v>
      </c>
      <c r="I79" s="216"/>
      <c r="J79" s="218">
        <v>0</v>
      </c>
      <c r="K79" s="216"/>
      <c r="L79" s="218">
        <v>0</v>
      </c>
    </row>
    <row r="80" spans="1:13" s="212" customFormat="1" ht="7.5" customHeight="1">
      <c r="A80" s="211"/>
      <c r="B80" s="211"/>
      <c r="C80" s="211"/>
      <c r="D80" s="220"/>
      <c r="E80" s="211"/>
      <c r="F80" s="339"/>
      <c r="G80" s="339"/>
      <c r="H80" s="339"/>
      <c r="I80" s="339"/>
      <c r="J80" s="339"/>
      <c r="K80" s="339"/>
      <c r="L80" s="339"/>
    </row>
    <row r="81" spans="1:13" ht="18.75" thickBot="1">
      <c r="A81" s="210" t="s">
        <v>559</v>
      </c>
      <c r="B81" s="212"/>
      <c r="C81" s="212"/>
      <c r="D81" s="222"/>
      <c r="E81" s="212"/>
      <c r="F81" s="219">
        <f>F44</f>
        <v>502752326</v>
      </c>
      <c r="G81" s="217"/>
      <c r="H81" s="219">
        <f>H44</f>
        <v>537235466</v>
      </c>
      <c r="I81" s="217"/>
      <c r="J81" s="219">
        <f>J44</f>
        <v>615238127.65999997</v>
      </c>
      <c r="K81" s="217"/>
      <c r="L81" s="219">
        <f>L44</f>
        <v>-5536435</v>
      </c>
    </row>
    <row r="82" spans="1:13" ht="18.75" thickTop="1">
      <c r="D82" s="213"/>
      <c r="H82" s="221"/>
      <c r="I82" s="217"/>
      <c r="J82" s="217"/>
      <c r="K82" s="217"/>
      <c r="L82" s="217"/>
    </row>
    <row r="83" spans="1:13">
      <c r="A83" s="212" t="s">
        <v>529</v>
      </c>
      <c r="D83" s="213"/>
      <c r="H83" s="221"/>
      <c r="J83" s="217"/>
      <c r="L83" s="217"/>
    </row>
    <row r="84" spans="1:13">
      <c r="B84" s="211" t="s">
        <v>73</v>
      </c>
      <c r="F84" s="217">
        <f>+F87-F85</f>
        <v>484949620</v>
      </c>
      <c r="G84" s="217"/>
      <c r="H84" s="217">
        <f>+H87-H85</f>
        <v>503022901</v>
      </c>
      <c r="I84" s="217"/>
      <c r="J84" s="217">
        <f>+J87-J85</f>
        <v>598138309.65999997</v>
      </c>
      <c r="K84" s="217"/>
      <c r="L84" s="217">
        <f>+L87-L85</f>
        <v>-6167082</v>
      </c>
    </row>
    <row r="85" spans="1:13" ht="18.75" customHeight="1">
      <c r="B85" s="211" t="s">
        <v>74</v>
      </c>
      <c r="F85" s="218">
        <f>+F79</f>
        <v>4891022</v>
      </c>
      <c r="G85" s="216"/>
      <c r="H85" s="218">
        <v>33373118</v>
      </c>
      <c r="I85" s="216"/>
      <c r="J85" s="218">
        <v>0</v>
      </c>
      <c r="K85" s="216"/>
      <c r="L85" s="218">
        <v>0</v>
      </c>
    </row>
    <row r="86" spans="1:13" s="212" customFormat="1" ht="7.5" customHeight="1">
      <c r="A86" s="211"/>
      <c r="B86" s="211"/>
      <c r="C86" s="211"/>
      <c r="D86" s="220"/>
      <c r="E86" s="211"/>
      <c r="F86" s="339"/>
      <c r="G86" s="339"/>
      <c r="H86" s="339"/>
      <c r="I86" s="339"/>
      <c r="J86" s="339"/>
      <c r="K86" s="339"/>
      <c r="L86" s="339"/>
    </row>
    <row r="87" spans="1:13" ht="18.75" thickBot="1">
      <c r="A87" s="212" t="s">
        <v>530</v>
      </c>
      <c r="B87" s="212"/>
      <c r="C87" s="212"/>
      <c r="D87" s="222"/>
      <c r="E87" s="212"/>
      <c r="F87" s="219">
        <f>F75</f>
        <v>489840642</v>
      </c>
      <c r="G87" s="217"/>
      <c r="H87" s="219">
        <f>H75</f>
        <v>536396019</v>
      </c>
      <c r="I87" s="217"/>
      <c r="J87" s="219">
        <f>J75</f>
        <v>598138309.65999997</v>
      </c>
      <c r="K87" s="217"/>
      <c r="L87" s="219">
        <f>L75</f>
        <v>-6167082</v>
      </c>
    </row>
    <row r="88" spans="1:13" ht="18.75" thickTop="1">
      <c r="A88" s="223"/>
      <c r="B88" s="223"/>
      <c r="C88" s="223"/>
      <c r="D88" s="224"/>
      <c r="E88" s="223"/>
      <c r="F88" s="225"/>
      <c r="G88" s="217"/>
      <c r="H88" s="225"/>
      <c r="I88" s="217"/>
      <c r="J88" s="216"/>
      <c r="K88" s="225"/>
      <c r="L88" s="216"/>
    </row>
    <row r="89" spans="1:13">
      <c r="A89" s="309" t="s">
        <v>327</v>
      </c>
      <c r="B89" s="223"/>
      <c r="C89" s="223"/>
      <c r="D89" s="224"/>
      <c r="E89" s="223"/>
      <c r="F89" s="226"/>
      <c r="G89" s="226"/>
      <c r="H89" s="226"/>
      <c r="L89" s="221"/>
    </row>
    <row r="90" spans="1:13" ht="18.75" thickBot="1">
      <c r="A90" s="223"/>
      <c r="B90" s="223" t="s">
        <v>531</v>
      </c>
      <c r="C90" s="223"/>
      <c r="D90" s="224"/>
      <c r="E90" s="223"/>
      <c r="F90" s="445">
        <f>+F84/9705186191</f>
        <v>4.9968090303070416E-2</v>
      </c>
      <c r="G90" s="227"/>
      <c r="H90" s="445">
        <v>0.05</v>
      </c>
      <c r="I90" s="227"/>
      <c r="J90" s="445">
        <f>+J84/9705186191</f>
        <v>6.1630791814656485E-2</v>
      </c>
      <c r="K90" s="227"/>
      <c r="L90" s="445">
        <v>-5.9999999999999995E-4</v>
      </c>
    </row>
    <row r="91" spans="1:13" s="366" customFormat="1" ht="18.75" customHeight="1" thickTop="1">
      <c r="A91" s="306"/>
      <c r="B91" s="306"/>
      <c r="C91" s="306"/>
      <c r="D91" s="307"/>
      <c r="E91" s="306"/>
      <c r="F91" s="308"/>
      <c r="G91" s="308"/>
      <c r="H91" s="308"/>
      <c r="I91" s="308"/>
      <c r="J91" s="308"/>
      <c r="K91" s="308"/>
      <c r="L91" s="308"/>
    </row>
    <row r="92" spans="1:13" ht="18.75" customHeight="1">
      <c r="D92" s="211"/>
      <c r="F92" s="320"/>
      <c r="G92" s="320"/>
      <c r="H92" s="320"/>
      <c r="I92" s="320"/>
      <c r="J92" s="320"/>
      <c r="K92" s="320"/>
      <c r="L92" s="320"/>
    </row>
    <row r="93" spans="1:13" ht="24.75" customHeight="1">
      <c r="D93" s="211"/>
      <c r="F93" s="320"/>
      <c r="G93" s="320"/>
      <c r="H93" s="320"/>
      <c r="I93" s="320"/>
      <c r="J93" s="320"/>
      <c r="K93" s="320"/>
      <c r="L93" s="320"/>
    </row>
    <row r="94" spans="1:13" ht="15" customHeight="1">
      <c r="D94" s="211"/>
      <c r="F94" s="320"/>
      <c r="G94" s="320"/>
      <c r="H94" s="320"/>
      <c r="I94" s="320"/>
      <c r="J94" s="320"/>
      <c r="K94" s="320"/>
      <c r="L94" s="320"/>
    </row>
    <row r="95" spans="1:13" ht="21.95" customHeight="1">
      <c r="A95" s="302" t="str">
        <f>A48</f>
        <v>หมายเหตุประกอบข้อมูลทางการเงินเป็นส่วนหนึ่งของข้อมูลทางการเงินระหว่างกาลนี้</v>
      </c>
      <c r="B95" s="302"/>
      <c r="C95" s="302"/>
      <c r="D95" s="345"/>
      <c r="E95" s="302"/>
      <c r="F95" s="305"/>
      <c r="G95" s="304"/>
      <c r="H95" s="305"/>
      <c r="I95" s="304"/>
      <c r="J95" s="305"/>
      <c r="K95" s="304"/>
      <c r="L95" s="341"/>
      <c r="M95" s="212"/>
    </row>
    <row r="96" spans="1:13" ht="18.75" customHeight="1">
      <c r="A96" s="223"/>
      <c r="B96" s="223"/>
      <c r="C96" s="223"/>
      <c r="D96" s="224"/>
      <c r="E96" s="223"/>
      <c r="F96" s="216"/>
      <c r="G96" s="225"/>
      <c r="H96" s="216"/>
      <c r="I96" s="225"/>
      <c r="J96" s="216"/>
      <c r="K96" s="225"/>
      <c r="L96" s="216"/>
    </row>
    <row r="97" spans="1:12" ht="21.75" customHeight="1">
      <c r="A97" s="223"/>
      <c r="B97" s="223"/>
      <c r="C97" s="223"/>
      <c r="D97" s="224"/>
      <c r="E97" s="223"/>
      <c r="F97" s="216"/>
      <c r="G97" s="225"/>
      <c r="H97" s="216"/>
      <c r="I97" s="225"/>
      <c r="J97" s="216"/>
      <c r="K97" s="225"/>
      <c r="L97" s="216"/>
    </row>
    <row r="98" spans="1:12" ht="19.5" customHeight="1">
      <c r="A98" s="223"/>
      <c r="B98" s="223"/>
      <c r="C98" s="223"/>
      <c r="D98" s="224"/>
      <c r="E98" s="223"/>
      <c r="F98" s="216"/>
      <c r="G98" s="225"/>
      <c r="H98" s="216"/>
      <c r="I98" s="225"/>
      <c r="J98" s="216"/>
      <c r="K98" s="225"/>
      <c r="L98" s="216"/>
    </row>
    <row r="99" spans="1:12">
      <c r="A99" s="223"/>
      <c r="B99" s="223"/>
      <c r="C99" s="223"/>
      <c r="D99" s="224"/>
      <c r="E99" s="223"/>
      <c r="F99" s="216"/>
      <c r="G99" s="225"/>
      <c r="H99" s="216"/>
      <c r="I99" s="225"/>
      <c r="J99" s="216"/>
      <c r="K99" s="225"/>
      <c r="L99" s="216"/>
    </row>
    <row r="100" spans="1:12">
      <c r="A100" s="223"/>
      <c r="B100" s="223"/>
      <c r="C100" s="223"/>
      <c r="D100" s="224"/>
      <c r="E100" s="223"/>
      <c r="F100" s="216"/>
      <c r="G100" s="225"/>
      <c r="H100" s="216"/>
      <c r="I100" s="225"/>
      <c r="J100" s="216"/>
      <c r="K100" s="225"/>
      <c r="L100" s="216"/>
    </row>
    <row r="101" spans="1:12">
      <c r="A101" s="223"/>
      <c r="B101" s="223"/>
      <c r="C101" s="223"/>
      <c r="D101" s="224"/>
      <c r="E101" s="223"/>
      <c r="F101" s="216"/>
      <c r="G101" s="225"/>
      <c r="H101" s="216"/>
      <c r="I101" s="225"/>
      <c r="J101" s="216"/>
      <c r="K101" s="225"/>
      <c r="L101" s="216"/>
    </row>
    <row r="102" spans="1:12">
      <c r="A102" s="223"/>
      <c r="B102" s="223"/>
      <c r="C102" s="223"/>
      <c r="D102" s="224"/>
      <c r="E102" s="223"/>
      <c r="F102" s="216"/>
      <c r="G102" s="225"/>
      <c r="H102" s="216"/>
      <c r="I102" s="225"/>
      <c r="J102" s="216"/>
      <c r="K102" s="225"/>
      <c r="L102" s="216"/>
    </row>
    <row r="103" spans="1:12">
      <c r="A103" s="223"/>
      <c r="B103" s="223"/>
      <c r="C103" s="223"/>
      <c r="D103" s="224"/>
      <c r="E103" s="223"/>
      <c r="F103" s="216"/>
      <c r="G103" s="225"/>
      <c r="H103" s="216"/>
      <c r="I103" s="225"/>
      <c r="J103" s="216"/>
      <c r="K103" s="225"/>
      <c r="L103" s="216"/>
    </row>
  </sheetData>
  <mergeCells count="4">
    <mergeCell ref="F5:H5"/>
    <mergeCell ref="J5:L5"/>
    <mergeCell ref="F53:H53"/>
    <mergeCell ref="J53:L53"/>
  </mergeCells>
  <phoneticPr fontId="4" type="noConversion"/>
  <pageMargins left="0.9" right="0.5" top="0.5" bottom="0.6" header="0.49" footer="0.4"/>
  <pageSetup paperSize="9" firstPageNumber="5" fitToHeight="0" orientation="portrait" blackAndWhite="1" useFirstPageNumber="1" horizontalDpi="1200" verticalDpi="1200" r:id="rId1"/>
  <headerFooter>
    <oddFooter>&amp;R&amp;"Angsana New,Regular"&amp;12  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B62"/>
  <sheetViews>
    <sheetView view="pageBreakPreview" zoomScale="60" zoomScaleNormal="110" workbookViewId="0">
      <selection activeCell="AD20" sqref="AD20"/>
    </sheetView>
  </sheetViews>
  <sheetFormatPr defaultColWidth="9.140625" defaultRowHeight="18"/>
  <cols>
    <col min="1" max="2" width="2.28515625" style="384" customWidth="1"/>
    <col min="3" max="3" width="23.140625" style="211" customWidth="1"/>
    <col min="4" max="4" width="11.7109375" style="221" bestFit="1" customWidth="1"/>
    <col min="5" max="5" width="0.5703125" style="215" customWidth="1"/>
    <col min="6" max="6" width="10.7109375" style="221" bestFit="1" customWidth="1"/>
    <col min="7" max="7" width="0.5703125" style="215" customWidth="1"/>
    <col min="8" max="8" width="10.7109375" style="221" bestFit="1" customWidth="1"/>
    <col min="9" max="9" width="0.5703125" style="215" customWidth="1"/>
    <col min="10" max="10" width="12.28515625" style="215" bestFit="1" customWidth="1"/>
    <col min="11" max="11" width="0.5703125" style="215" customWidth="1"/>
    <col min="12" max="12" width="10.28515625" style="221" bestFit="1" customWidth="1"/>
    <col min="13" max="13" width="0.5703125" style="215" customWidth="1"/>
    <col min="14" max="14" width="12.140625" style="215" customWidth="1"/>
    <col min="15" max="15" width="0.5703125" style="215" customWidth="1"/>
    <col min="16" max="16" width="14.28515625" style="215" customWidth="1"/>
    <col min="17" max="17" width="0.5703125" style="215" customWidth="1"/>
    <col min="18" max="18" width="10.5703125" style="215" bestFit="1" customWidth="1"/>
    <col min="19" max="19" width="0.5703125" style="215" customWidth="1"/>
    <col min="20" max="20" width="12.28515625" style="215" bestFit="1" customWidth="1"/>
    <col min="21" max="21" width="0.5703125" style="215" customWidth="1"/>
    <col min="22" max="22" width="11.5703125" style="215" bestFit="1" customWidth="1"/>
    <col min="23" max="23" width="0.5703125" style="215" customWidth="1"/>
    <col min="24" max="24" width="12.42578125" style="215" bestFit="1" customWidth="1"/>
    <col min="25" max="26" width="9.140625" style="211"/>
    <col min="27" max="27" width="8.42578125" style="211" customWidth="1"/>
    <col min="28" max="16384" width="9.140625" style="211"/>
  </cols>
  <sheetData>
    <row r="1" spans="1:28" s="301" customFormat="1">
      <c r="A1" s="367" t="s">
        <v>549</v>
      </c>
      <c r="B1" s="367"/>
      <c r="C1" s="368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55"/>
      <c r="R1" s="355"/>
      <c r="S1" s="355"/>
      <c r="T1" s="355"/>
      <c r="U1" s="355"/>
      <c r="V1" s="355"/>
      <c r="W1" s="355"/>
      <c r="X1" s="355"/>
    </row>
    <row r="2" spans="1:28" s="301" customFormat="1">
      <c r="A2" s="367" t="s">
        <v>474</v>
      </c>
      <c r="B2" s="367"/>
      <c r="C2" s="368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</row>
    <row r="3" spans="1:28" s="301" customFormat="1">
      <c r="A3" s="369" t="s">
        <v>466</v>
      </c>
      <c r="B3" s="369"/>
      <c r="C3" s="370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371"/>
    </row>
    <row r="4" spans="1:28" s="301" customFormat="1" ht="18" customHeight="1">
      <c r="A4" s="372"/>
      <c r="B4" s="372"/>
      <c r="D4" s="355"/>
      <c r="E4" s="356"/>
      <c r="F4" s="355"/>
      <c r="G4" s="356"/>
      <c r="H4" s="355"/>
      <c r="I4" s="356"/>
      <c r="J4" s="356"/>
      <c r="K4" s="356"/>
      <c r="L4" s="355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</row>
    <row r="5" spans="1:28" s="301" customFormat="1">
      <c r="A5" s="372"/>
      <c r="B5" s="372"/>
      <c r="D5" s="452" t="s">
        <v>532</v>
      </c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2"/>
      <c r="T5" s="452"/>
      <c r="U5" s="452"/>
      <c r="V5" s="452"/>
      <c r="W5" s="452"/>
      <c r="X5" s="452"/>
    </row>
    <row r="6" spans="1:28" s="301" customFormat="1">
      <c r="A6" s="372"/>
      <c r="B6" s="372"/>
      <c r="D6" s="373"/>
      <c r="E6" s="373"/>
      <c r="F6" s="373"/>
      <c r="G6" s="373"/>
      <c r="H6" s="373"/>
      <c r="I6" s="373"/>
      <c r="J6" s="373"/>
      <c r="K6" s="373"/>
      <c r="L6" s="373" t="s">
        <v>533</v>
      </c>
      <c r="M6" s="373"/>
      <c r="N6" s="373"/>
      <c r="O6" s="373"/>
      <c r="P6" s="373"/>
      <c r="Q6" s="373"/>
      <c r="R6" s="373"/>
      <c r="S6" s="373"/>
      <c r="T6" s="373"/>
      <c r="U6" s="374"/>
      <c r="V6" s="374"/>
      <c r="W6" s="374"/>
      <c r="X6" s="374"/>
    </row>
    <row r="7" spans="1:28" s="301" customFormat="1">
      <c r="A7" s="372"/>
      <c r="B7" s="372"/>
      <c r="D7" s="375"/>
      <c r="E7" s="375"/>
      <c r="F7" s="375"/>
      <c r="G7" s="375"/>
      <c r="H7" s="453" t="s">
        <v>560</v>
      </c>
      <c r="I7" s="453"/>
      <c r="J7" s="453"/>
      <c r="K7" s="375"/>
      <c r="L7" s="452" t="s">
        <v>475</v>
      </c>
      <c r="M7" s="452"/>
      <c r="N7" s="452"/>
      <c r="O7" s="452"/>
      <c r="P7" s="452"/>
      <c r="Q7" s="452"/>
      <c r="R7" s="452"/>
      <c r="S7" s="375"/>
      <c r="T7" s="376"/>
      <c r="U7" s="375"/>
      <c r="V7" s="375"/>
      <c r="W7" s="375"/>
      <c r="X7" s="375"/>
    </row>
    <row r="8" spans="1:28" s="301" customFormat="1">
      <c r="A8" s="372"/>
      <c r="B8" s="372"/>
      <c r="D8" s="377"/>
      <c r="E8" s="378"/>
      <c r="F8" s="377"/>
      <c r="G8" s="378"/>
      <c r="H8" s="378"/>
      <c r="I8" s="379"/>
      <c r="J8" s="379"/>
      <c r="K8" s="378"/>
      <c r="L8" s="375"/>
      <c r="M8" s="375"/>
      <c r="N8" s="378"/>
      <c r="O8" s="375"/>
      <c r="P8" s="377"/>
      <c r="Q8" s="375"/>
      <c r="R8" s="377" t="s">
        <v>119</v>
      </c>
      <c r="S8" s="378"/>
      <c r="T8" s="377" t="s">
        <v>119</v>
      </c>
      <c r="U8" s="378"/>
      <c r="V8" s="376"/>
      <c r="W8" s="378"/>
      <c r="X8" s="376"/>
    </row>
    <row r="9" spans="1:28" s="301" customFormat="1">
      <c r="A9" s="372"/>
      <c r="B9" s="372"/>
      <c r="D9" s="377"/>
      <c r="E9" s="378"/>
      <c r="F9" s="377" t="s">
        <v>195</v>
      </c>
      <c r="G9" s="378"/>
      <c r="H9" s="378" t="s">
        <v>190</v>
      </c>
      <c r="I9" s="379"/>
      <c r="J9" s="379"/>
      <c r="K9" s="378"/>
      <c r="L9" s="375" t="s">
        <v>561</v>
      </c>
      <c r="M9" s="375"/>
      <c r="N9" s="375" t="s">
        <v>562</v>
      </c>
      <c r="O9" s="375"/>
      <c r="P9" s="377" t="s">
        <v>483</v>
      </c>
      <c r="Q9" s="375"/>
      <c r="R9" s="377" t="s">
        <v>249</v>
      </c>
      <c r="S9" s="378"/>
      <c r="T9" s="377" t="s">
        <v>252</v>
      </c>
      <c r="U9" s="378"/>
      <c r="V9" s="378" t="s">
        <v>253</v>
      </c>
      <c r="W9" s="378"/>
      <c r="X9" s="378" t="s">
        <v>119</v>
      </c>
    </row>
    <row r="10" spans="1:28" s="301" customFormat="1">
      <c r="A10" s="372"/>
      <c r="B10" s="372"/>
      <c r="D10" s="377" t="s">
        <v>427</v>
      </c>
      <c r="E10" s="378"/>
      <c r="F10" s="375" t="s">
        <v>243</v>
      </c>
      <c r="G10" s="378"/>
      <c r="H10" s="378" t="s">
        <v>191</v>
      </c>
      <c r="I10" s="378"/>
      <c r="J10" s="378"/>
      <c r="K10" s="378"/>
      <c r="L10" s="377" t="s">
        <v>125</v>
      </c>
      <c r="M10" s="378"/>
      <c r="N10" s="377" t="s">
        <v>563</v>
      </c>
      <c r="O10" s="378"/>
      <c r="P10" s="377" t="s">
        <v>484</v>
      </c>
      <c r="Q10" s="378"/>
      <c r="R10" s="377" t="s">
        <v>251</v>
      </c>
      <c r="S10" s="378"/>
      <c r="T10" s="377" t="s">
        <v>477</v>
      </c>
      <c r="U10" s="378"/>
      <c r="V10" s="378" t="s">
        <v>255</v>
      </c>
      <c r="W10" s="378"/>
      <c r="X10" s="378" t="s">
        <v>252</v>
      </c>
    </row>
    <row r="11" spans="1:28" s="301" customFormat="1">
      <c r="A11" s="372"/>
      <c r="B11" s="372"/>
      <c r="D11" s="375" t="s">
        <v>193</v>
      </c>
      <c r="E11" s="379"/>
      <c r="F11" s="375" t="s">
        <v>244</v>
      </c>
      <c r="G11" s="379"/>
      <c r="H11" s="379" t="s">
        <v>189</v>
      </c>
      <c r="I11" s="379"/>
      <c r="J11" s="379" t="s">
        <v>55</v>
      </c>
      <c r="K11" s="379"/>
      <c r="L11" s="375" t="s">
        <v>127</v>
      </c>
      <c r="M11" s="379"/>
      <c r="N11" s="375" t="s">
        <v>123</v>
      </c>
      <c r="O11" s="379"/>
      <c r="P11" s="375" t="s">
        <v>187</v>
      </c>
      <c r="Q11" s="379"/>
      <c r="R11" s="375" t="s">
        <v>476</v>
      </c>
      <c r="S11" s="379"/>
      <c r="T11" s="379" t="s">
        <v>128</v>
      </c>
      <c r="U11" s="379"/>
      <c r="V11" s="379" t="s">
        <v>254</v>
      </c>
      <c r="W11" s="379"/>
      <c r="X11" s="379" t="s">
        <v>476</v>
      </c>
    </row>
    <row r="12" spans="1:28" s="301" customFormat="1">
      <c r="A12" s="372"/>
      <c r="B12" s="372"/>
      <c r="D12" s="380" t="s">
        <v>428</v>
      </c>
      <c r="E12" s="331"/>
      <c r="F12" s="380" t="s">
        <v>428</v>
      </c>
      <c r="G12" s="331"/>
      <c r="H12" s="380" t="s">
        <v>428</v>
      </c>
      <c r="I12" s="331"/>
      <c r="J12" s="380" t="s">
        <v>428</v>
      </c>
      <c r="K12" s="331"/>
      <c r="L12" s="380" t="s">
        <v>428</v>
      </c>
      <c r="M12" s="331"/>
      <c r="N12" s="380" t="s">
        <v>428</v>
      </c>
      <c r="O12" s="331"/>
      <c r="P12" s="380" t="s">
        <v>428</v>
      </c>
      <c r="Q12" s="331"/>
      <c r="R12" s="380" t="s">
        <v>428</v>
      </c>
      <c r="S12" s="331"/>
      <c r="T12" s="380" t="s">
        <v>428</v>
      </c>
      <c r="U12" s="331"/>
      <c r="V12" s="380" t="s">
        <v>428</v>
      </c>
      <c r="W12" s="331"/>
      <c r="X12" s="380" t="s">
        <v>428</v>
      </c>
      <c r="Y12" s="331"/>
      <c r="Z12" s="331"/>
      <c r="AA12" s="331"/>
      <c r="AB12" s="331"/>
    </row>
    <row r="13" spans="1:28" ht="8.1" customHeight="1">
      <c r="A13" s="381"/>
      <c r="B13" s="381"/>
      <c r="C13" s="382"/>
      <c r="D13" s="339"/>
      <c r="E13" s="339"/>
      <c r="F13" s="339"/>
      <c r="G13" s="339"/>
      <c r="H13" s="339"/>
      <c r="I13" s="339"/>
      <c r="J13" s="357"/>
      <c r="K13" s="339"/>
      <c r="L13" s="339"/>
      <c r="M13" s="339"/>
      <c r="N13" s="339"/>
      <c r="O13" s="339"/>
      <c r="P13" s="357"/>
      <c r="Q13" s="339"/>
      <c r="R13" s="357"/>
      <c r="S13" s="339"/>
      <c r="T13" s="357"/>
      <c r="U13" s="339"/>
      <c r="V13" s="339"/>
      <c r="W13" s="357"/>
      <c r="X13" s="339"/>
    </row>
    <row r="14" spans="1:28">
      <c r="A14" s="383" t="s">
        <v>425</v>
      </c>
      <c r="D14" s="357">
        <v>3882074476</v>
      </c>
      <c r="E14" s="339"/>
      <c r="F14" s="357">
        <v>438704620</v>
      </c>
      <c r="G14" s="339"/>
      <c r="H14" s="357">
        <v>600000000</v>
      </c>
      <c r="I14" s="339"/>
      <c r="J14" s="357">
        <v>9073902779</v>
      </c>
      <c r="K14" s="339"/>
      <c r="L14" s="357">
        <v>-30740941</v>
      </c>
      <c r="M14" s="339"/>
      <c r="N14" s="357">
        <v>844955</v>
      </c>
      <c r="O14" s="339"/>
      <c r="P14" s="339">
        <v>0</v>
      </c>
      <c r="Q14" s="339"/>
      <c r="R14" s="357">
        <f>SUM(L14:P14)</f>
        <v>-29895986</v>
      </c>
      <c r="S14" s="339"/>
      <c r="T14" s="357">
        <f>SUM(D14:P14)</f>
        <v>13964785889</v>
      </c>
      <c r="U14" s="339"/>
      <c r="V14" s="357">
        <v>329856036</v>
      </c>
      <c r="W14" s="339"/>
      <c r="X14" s="339">
        <f>+T14+V14</f>
        <v>14294641925</v>
      </c>
      <c r="Y14" s="385"/>
    </row>
    <row r="15" spans="1:28" s="301" customFormat="1">
      <c r="A15" s="384" t="s">
        <v>438</v>
      </c>
      <c r="B15" s="372"/>
      <c r="D15" s="339">
        <v>0</v>
      </c>
      <c r="E15" s="376"/>
      <c r="F15" s="339">
        <v>0</v>
      </c>
      <c r="G15" s="376"/>
      <c r="H15" s="339">
        <v>0</v>
      </c>
      <c r="I15" s="376"/>
      <c r="J15" s="339">
        <v>0</v>
      </c>
      <c r="K15" s="376"/>
      <c r="L15" s="339">
        <v>0</v>
      </c>
      <c r="M15" s="376"/>
      <c r="N15" s="339">
        <v>0</v>
      </c>
      <c r="O15" s="376"/>
      <c r="P15" s="339">
        <v>0</v>
      </c>
      <c r="Q15" s="376"/>
      <c r="R15" s="339">
        <v>0</v>
      </c>
      <c r="S15" s="376"/>
      <c r="T15" s="357">
        <f>SUM(D15:P15)</f>
        <v>0</v>
      </c>
      <c r="U15" s="376"/>
      <c r="V15" s="376">
        <v>-100</v>
      </c>
      <c r="W15" s="376"/>
      <c r="X15" s="339">
        <f t="shared" ref="X15:X16" si="0">+T15+V15</f>
        <v>-100</v>
      </c>
    </row>
    <row r="16" spans="1:28">
      <c r="A16" s="301" t="s">
        <v>534</v>
      </c>
      <c r="C16" s="382"/>
      <c r="D16" s="341">
        <v>0</v>
      </c>
      <c r="E16" s="339"/>
      <c r="F16" s="341">
        <v>0</v>
      </c>
      <c r="G16" s="339"/>
      <c r="H16" s="341">
        <v>0</v>
      </c>
      <c r="I16" s="339"/>
      <c r="J16" s="341">
        <v>503862348</v>
      </c>
      <c r="K16" s="357"/>
      <c r="L16" s="341">
        <v>-208800</v>
      </c>
      <c r="M16" s="339"/>
      <c r="N16" s="341">
        <v>-630647</v>
      </c>
      <c r="O16" s="339"/>
      <c r="P16" s="341">
        <v>0</v>
      </c>
      <c r="Q16" s="339"/>
      <c r="R16" s="341">
        <f>SUM(L16:P16)</f>
        <v>-839447</v>
      </c>
      <c r="S16" s="339"/>
      <c r="T16" s="341">
        <f>SUM(D16:P16)</f>
        <v>503022901</v>
      </c>
      <c r="U16" s="357"/>
      <c r="V16" s="341">
        <v>33373118</v>
      </c>
      <c r="W16" s="339"/>
      <c r="X16" s="341">
        <f t="shared" si="0"/>
        <v>536396019</v>
      </c>
    </row>
    <row r="17" spans="1:25" ht="8.1" customHeight="1">
      <c r="C17" s="382"/>
      <c r="D17" s="355"/>
      <c r="E17" s="356"/>
      <c r="F17" s="355"/>
      <c r="G17" s="356"/>
      <c r="H17" s="356"/>
      <c r="I17" s="356"/>
      <c r="J17" s="356"/>
      <c r="K17" s="356"/>
      <c r="L17" s="355"/>
      <c r="M17" s="356"/>
      <c r="N17" s="355"/>
      <c r="O17" s="356"/>
      <c r="P17" s="355"/>
      <c r="Q17" s="356"/>
      <c r="R17" s="355"/>
      <c r="S17" s="356"/>
      <c r="T17" s="356"/>
      <c r="U17" s="356"/>
      <c r="V17" s="356"/>
      <c r="W17" s="356"/>
      <c r="X17" s="356"/>
    </row>
    <row r="18" spans="1:25" ht="18.75" thickBot="1">
      <c r="A18" s="383" t="s">
        <v>439</v>
      </c>
      <c r="D18" s="386">
        <f>SUM(D14:D17)</f>
        <v>3882074476</v>
      </c>
      <c r="E18" s="339"/>
      <c r="F18" s="386">
        <f>SUM(F14:F17)</f>
        <v>438704620</v>
      </c>
      <c r="G18" s="357"/>
      <c r="H18" s="386">
        <f>SUM(H14:H17)</f>
        <v>600000000</v>
      </c>
      <c r="I18" s="357"/>
      <c r="J18" s="386">
        <f>SUM(J14:J17)</f>
        <v>9577765127</v>
      </c>
      <c r="K18" s="357"/>
      <c r="L18" s="386">
        <f>SUM(L14:L17)</f>
        <v>-30949741</v>
      </c>
      <c r="M18" s="357"/>
      <c r="N18" s="386">
        <f>SUM(N14:N17)</f>
        <v>214308</v>
      </c>
      <c r="O18" s="357"/>
      <c r="P18" s="386">
        <f>SUM(P14:P17)</f>
        <v>0</v>
      </c>
      <c r="Q18" s="357"/>
      <c r="R18" s="386">
        <f>SUM(R14:R17)</f>
        <v>-30735433</v>
      </c>
      <c r="S18" s="357"/>
      <c r="T18" s="386">
        <f>SUM(T14:T17)</f>
        <v>14467808790</v>
      </c>
      <c r="U18" s="357"/>
      <c r="V18" s="386">
        <f>SUM(V14:V17)</f>
        <v>363229054</v>
      </c>
      <c r="W18" s="357"/>
      <c r="X18" s="386">
        <f>SUM(X14:X17)</f>
        <v>14831037844</v>
      </c>
    </row>
    <row r="19" spans="1:25" s="301" customFormat="1" ht="18.75" thickTop="1">
      <c r="A19" s="372"/>
      <c r="B19" s="372"/>
      <c r="D19" s="355"/>
      <c r="E19" s="356"/>
      <c r="F19" s="355"/>
      <c r="G19" s="356"/>
      <c r="H19" s="356"/>
      <c r="I19" s="356"/>
      <c r="J19" s="356"/>
      <c r="K19" s="356"/>
      <c r="L19" s="355"/>
      <c r="M19" s="356"/>
      <c r="N19" s="355"/>
      <c r="O19" s="356"/>
      <c r="P19" s="355"/>
      <c r="Q19" s="356"/>
      <c r="R19" s="355"/>
      <c r="S19" s="356"/>
      <c r="T19" s="356"/>
      <c r="U19" s="356"/>
      <c r="V19" s="356"/>
      <c r="W19" s="356"/>
      <c r="X19" s="356"/>
    </row>
    <row r="20" spans="1:25">
      <c r="A20" s="383" t="s">
        <v>467</v>
      </c>
      <c r="D20" s="357">
        <v>3882074476</v>
      </c>
      <c r="E20" s="339"/>
      <c r="F20" s="357">
        <v>438704620</v>
      </c>
      <c r="G20" s="339"/>
      <c r="H20" s="357">
        <v>600000000</v>
      </c>
      <c r="I20" s="339"/>
      <c r="J20" s="357">
        <v>13230057406</v>
      </c>
      <c r="K20" s="339"/>
      <c r="L20" s="357">
        <f>-30815537-9433707</f>
        <v>-40249244</v>
      </c>
      <c r="M20" s="339"/>
      <c r="N20" s="357">
        <v>193691</v>
      </c>
      <c r="O20" s="339"/>
      <c r="P20" s="357">
        <v>12315204</v>
      </c>
      <c r="Q20" s="339"/>
      <c r="R20" s="357">
        <f>SUM(L20:P20)</f>
        <v>-27740349</v>
      </c>
      <c r="S20" s="339"/>
      <c r="T20" s="357">
        <f>SUM(D20:P20)</f>
        <v>18123096153</v>
      </c>
      <c r="U20" s="339"/>
      <c r="V20" s="357">
        <v>189975407</v>
      </c>
      <c r="W20" s="339"/>
      <c r="X20" s="339">
        <f>+T20+V20</f>
        <v>18313071560</v>
      </c>
      <c r="Y20" s="385"/>
    </row>
    <row r="21" spans="1:25">
      <c r="A21" s="384" t="s">
        <v>196</v>
      </c>
      <c r="D21" s="357"/>
      <c r="E21" s="339"/>
      <c r="F21" s="357"/>
      <c r="G21" s="339"/>
      <c r="H21" s="357"/>
      <c r="I21" s="339"/>
      <c r="J21" s="357"/>
      <c r="K21" s="339"/>
      <c r="L21" s="357"/>
      <c r="M21" s="339"/>
      <c r="N21" s="357"/>
      <c r="O21" s="339"/>
      <c r="P21" s="357"/>
      <c r="Q21" s="339"/>
      <c r="R21" s="357"/>
      <c r="S21" s="339"/>
      <c r="T21" s="357"/>
      <c r="U21" s="339"/>
      <c r="V21" s="357"/>
      <c r="W21" s="339"/>
      <c r="X21" s="339"/>
      <c r="Y21" s="385"/>
    </row>
    <row r="22" spans="1:25">
      <c r="A22" s="383"/>
      <c r="B22" s="384" t="s">
        <v>197</v>
      </c>
      <c r="D22" s="339">
        <v>0</v>
      </c>
      <c r="E22" s="376"/>
      <c r="F22" s="339">
        <v>0</v>
      </c>
      <c r="G22" s="376"/>
      <c r="H22" s="339">
        <v>0</v>
      </c>
      <c r="I22" s="376"/>
      <c r="J22" s="339">
        <v>0</v>
      </c>
      <c r="K22" s="376"/>
      <c r="L22" s="339">
        <v>0</v>
      </c>
      <c r="M22" s="376"/>
      <c r="N22" s="339">
        <v>0</v>
      </c>
      <c r="O22" s="376"/>
      <c r="P22" s="339">
        <v>0</v>
      </c>
      <c r="Q22" s="376"/>
      <c r="R22" s="339">
        <v>0</v>
      </c>
      <c r="S22" s="376"/>
      <c r="T22" s="357">
        <f>SUM(D22:P22)</f>
        <v>0</v>
      </c>
      <c r="U22" s="339"/>
      <c r="V22" s="357">
        <v>-250</v>
      </c>
      <c r="W22" s="339"/>
      <c r="X22" s="339">
        <f t="shared" ref="X22:X23" si="1">+T22+V22</f>
        <v>-250</v>
      </c>
      <c r="Y22" s="385"/>
    </row>
    <row r="23" spans="1:25">
      <c r="A23" s="301" t="s">
        <v>534</v>
      </c>
      <c r="C23" s="382"/>
      <c r="D23" s="341">
        <v>0</v>
      </c>
      <c r="E23" s="339"/>
      <c r="F23" s="341">
        <v>0</v>
      </c>
      <c r="G23" s="339"/>
      <c r="H23" s="341">
        <v>0</v>
      </c>
      <c r="I23" s="339"/>
      <c r="J23" s="341">
        <f>+PL!F78</f>
        <v>497861304</v>
      </c>
      <c r="K23" s="357"/>
      <c r="L23" s="341">
        <f>+PL!F68</f>
        <v>-345798</v>
      </c>
      <c r="M23" s="339"/>
      <c r="N23" s="341">
        <f>+PL!F67</f>
        <v>-17099818</v>
      </c>
      <c r="O23" s="339"/>
      <c r="P23" s="341">
        <v>4533932</v>
      </c>
      <c r="Q23" s="339"/>
      <c r="R23" s="341">
        <f>SUM(L23:P23)</f>
        <v>-12911684</v>
      </c>
      <c r="S23" s="339"/>
      <c r="T23" s="341">
        <f>SUM(D23:P23)</f>
        <v>484949620</v>
      </c>
      <c r="U23" s="357"/>
      <c r="V23" s="341">
        <f>+PL!F79</f>
        <v>4891022</v>
      </c>
      <c r="W23" s="339"/>
      <c r="X23" s="341">
        <f t="shared" si="1"/>
        <v>489840642</v>
      </c>
    </row>
    <row r="24" spans="1:25" ht="8.1" customHeight="1">
      <c r="C24" s="382"/>
      <c r="D24" s="355"/>
      <c r="E24" s="356"/>
      <c r="F24" s="355"/>
      <c r="G24" s="356"/>
      <c r="H24" s="356"/>
      <c r="I24" s="356"/>
      <c r="J24" s="356"/>
      <c r="K24" s="356"/>
      <c r="L24" s="355"/>
      <c r="M24" s="356"/>
      <c r="N24" s="355"/>
      <c r="O24" s="356"/>
      <c r="P24" s="355"/>
      <c r="Q24" s="356"/>
      <c r="R24" s="355"/>
      <c r="S24" s="356"/>
      <c r="T24" s="356"/>
      <c r="U24" s="356"/>
      <c r="V24" s="356"/>
      <c r="W24" s="356"/>
      <c r="X24" s="356"/>
    </row>
    <row r="25" spans="1:25" ht="18.75" thickBot="1">
      <c r="A25" s="383" t="s">
        <v>468</v>
      </c>
      <c r="D25" s="386">
        <f>SUM(D20:D24)</f>
        <v>3882074476</v>
      </c>
      <c r="E25" s="339"/>
      <c r="F25" s="386">
        <f>SUM(F20:F24)</f>
        <v>438704620</v>
      </c>
      <c r="G25" s="357"/>
      <c r="H25" s="386">
        <f>SUM(H20:H24)</f>
        <v>600000000</v>
      </c>
      <c r="I25" s="357"/>
      <c r="J25" s="386">
        <f>SUM(J20:J24)</f>
        <v>13727918710</v>
      </c>
      <c r="K25" s="357"/>
      <c r="L25" s="386">
        <f>SUM(L20:L24)</f>
        <v>-40595042</v>
      </c>
      <c r="M25" s="357"/>
      <c r="N25" s="386">
        <f>SUM(N20:N24)</f>
        <v>-16906127</v>
      </c>
      <c r="O25" s="357"/>
      <c r="P25" s="386">
        <f>SUM(P20:P24)</f>
        <v>16849136</v>
      </c>
      <c r="Q25" s="357"/>
      <c r="R25" s="386">
        <f>SUM(R20:R24)</f>
        <v>-40652033</v>
      </c>
      <c r="S25" s="357"/>
      <c r="T25" s="386">
        <f>SUM(T20:T24)</f>
        <v>18608045773</v>
      </c>
      <c r="U25" s="357"/>
      <c r="V25" s="386">
        <f>SUM(V20:V24)</f>
        <v>194866179</v>
      </c>
      <c r="W25" s="357"/>
      <c r="X25" s="386">
        <f>SUM(X20:X24)</f>
        <v>18802911952</v>
      </c>
    </row>
    <row r="26" spans="1:25" ht="18.75" thickTop="1">
      <c r="A26" s="383"/>
      <c r="C26" s="382"/>
      <c r="D26" s="357"/>
      <c r="E26" s="339"/>
      <c r="F26" s="357"/>
      <c r="G26" s="339"/>
      <c r="H26" s="357"/>
      <c r="I26" s="339"/>
      <c r="J26" s="357"/>
      <c r="K26" s="339"/>
      <c r="L26" s="357"/>
      <c r="M26" s="339"/>
      <c r="N26" s="357"/>
      <c r="O26" s="339"/>
      <c r="P26" s="357"/>
      <c r="Q26" s="339"/>
      <c r="R26" s="357"/>
      <c r="S26" s="339"/>
      <c r="T26" s="357"/>
      <c r="U26" s="339"/>
      <c r="V26" s="357"/>
      <c r="W26" s="339"/>
      <c r="X26" s="357"/>
    </row>
    <row r="27" spans="1:25">
      <c r="A27" s="383"/>
      <c r="C27" s="382"/>
      <c r="D27" s="357"/>
      <c r="E27" s="339"/>
      <c r="F27" s="357"/>
      <c r="G27" s="339"/>
      <c r="H27" s="357"/>
      <c r="I27" s="339"/>
      <c r="J27" s="357"/>
      <c r="K27" s="339"/>
      <c r="L27" s="357"/>
      <c r="M27" s="339"/>
      <c r="N27" s="357"/>
      <c r="O27" s="339"/>
      <c r="P27" s="357"/>
      <c r="Q27" s="339"/>
      <c r="R27" s="357"/>
      <c r="S27" s="339"/>
      <c r="U27" s="339"/>
      <c r="V27" s="357"/>
      <c r="W27" s="339"/>
      <c r="X27" s="357"/>
    </row>
    <row r="28" spans="1:25">
      <c r="A28" s="383"/>
      <c r="C28" s="382"/>
      <c r="D28" s="357"/>
      <c r="E28" s="339"/>
      <c r="F28" s="357"/>
      <c r="G28" s="339"/>
      <c r="H28" s="357"/>
      <c r="I28" s="339"/>
      <c r="J28" s="357"/>
      <c r="K28" s="339"/>
      <c r="L28" s="357"/>
      <c r="M28" s="339"/>
      <c r="N28" s="357"/>
      <c r="O28" s="339"/>
      <c r="P28" s="357"/>
      <c r="Q28" s="339"/>
      <c r="R28" s="357"/>
      <c r="S28" s="339"/>
      <c r="T28" s="357"/>
      <c r="U28" s="339"/>
      <c r="V28" s="357"/>
      <c r="W28" s="339"/>
      <c r="X28" s="357"/>
    </row>
    <row r="29" spans="1:25">
      <c r="A29" s="383"/>
      <c r="C29" s="382"/>
      <c r="D29" s="357"/>
      <c r="E29" s="357"/>
      <c r="F29" s="357"/>
      <c r="G29" s="357"/>
      <c r="H29" s="357"/>
      <c r="I29" s="357"/>
      <c r="J29" s="357"/>
      <c r="K29" s="357"/>
      <c r="L29" s="357"/>
      <c r="M29" s="357"/>
      <c r="N29" s="357"/>
      <c r="O29" s="357"/>
      <c r="P29" s="357"/>
      <c r="Q29" s="357"/>
      <c r="R29" s="357"/>
      <c r="S29" s="357"/>
      <c r="T29" s="357"/>
      <c r="U29" s="357"/>
      <c r="V29" s="357"/>
      <c r="W29" s="357"/>
      <c r="X29" s="357"/>
    </row>
    <row r="30" spans="1:25">
      <c r="A30" s="383"/>
      <c r="C30" s="382"/>
      <c r="D30" s="357"/>
      <c r="E30" s="357"/>
      <c r="F30" s="357"/>
      <c r="G30" s="357"/>
      <c r="H30" s="357"/>
      <c r="I30" s="357"/>
      <c r="J30" s="357"/>
      <c r="K30" s="357"/>
      <c r="L30" s="357"/>
      <c r="M30" s="357"/>
      <c r="N30" s="357"/>
      <c r="O30" s="357"/>
      <c r="P30" s="357"/>
      <c r="Q30" s="357"/>
      <c r="R30" s="357"/>
      <c r="S30" s="357"/>
      <c r="T30" s="357"/>
      <c r="U30" s="357"/>
      <c r="V30" s="357"/>
      <c r="W30" s="357"/>
      <c r="X30" s="357"/>
    </row>
    <row r="31" spans="1:25">
      <c r="A31" s="383"/>
      <c r="C31" s="382"/>
      <c r="D31" s="357"/>
      <c r="E31" s="339"/>
      <c r="F31" s="357"/>
      <c r="G31" s="339"/>
      <c r="H31" s="357"/>
      <c r="I31" s="339"/>
      <c r="J31" s="357"/>
      <c r="K31" s="339"/>
      <c r="L31" s="357"/>
      <c r="M31" s="339"/>
      <c r="N31" s="357"/>
      <c r="O31" s="339"/>
      <c r="P31" s="357"/>
      <c r="Q31" s="339"/>
      <c r="R31" s="357"/>
      <c r="S31" s="339"/>
      <c r="T31" s="357"/>
      <c r="U31" s="339"/>
      <c r="V31" s="357"/>
      <c r="W31" s="339"/>
      <c r="X31" s="357"/>
    </row>
    <row r="32" spans="1:25">
      <c r="A32" s="383"/>
      <c r="C32" s="382"/>
      <c r="D32" s="357"/>
      <c r="E32" s="339"/>
      <c r="F32" s="357"/>
      <c r="G32" s="339"/>
      <c r="H32" s="357"/>
      <c r="I32" s="339"/>
      <c r="J32" s="357"/>
      <c r="K32" s="339"/>
      <c r="L32" s="357"/>
      <c r="M32" s="339"/>
      <c r="N32" s="357"/>
      <c r="O32" s="339"/>
      <c r="P32" s="357"/>
      <c r="Q32" s="339"/>
      <c r="R32" s="357"/>
      <c r="S32" s="339"/>
      <c r="T32" s="357"/>
      <c r="U32" s="339"/>
      <c r="V32" s="357"/>
      <c r="W32" s="339"/>
      <c r="X32" s="357"/>
    </row>
    <row r="33" spans="1:24">
      <c r="A33" s="383"/>
      <c r="C33" s="382"/>
      <c r="D33" s="357"/>
      <c r="E33" s="339"/>
      <c r="F33" s="357"/>
      <c r="G33" s="339"/>
      <c r="H33" s="357"/>
      <c r="I33" s="339"/>
      <c r="J33" s="357"/>
      <c r="K33" s="339"/>
      <c r="L33" s="357"/>
      <c r="M33" s="339"/>
      <c r="N33" s="357"/>
      <c r="O33" s="339"/>
      <c r="P33" s="357"/>
      <c r="Q33" s="339"/>
      <c r="R33" s="357"/>
      <c r="S33" s="339"/>
      <c r="T33" s="357"/>
      <c r="U33" s="339"/>
      <c r="V33" s="357"/>
      <c r="W33" s="339"/>
      <c r="X33" s="357"/>
    </row>
    <row r="34" spans="1:24">
      <c r="A34" s="383"/>
      <c r="C34" s="382"/>
      <c r="D34" s="357"/>
      <c r="E34" s="339"/>
      <c r="F34" s="357"/>
      <c r="G34" s="339"/>
      <c r="H34" s="357"/>
      <c r="I34" s="339"/>
      <c r="J34" s="357"/>
      <c r="K34" s="339"/>
      <c r="L34" s="357"/>
      <c r="M34" s="339"/>
      <c r="N34" s="357"/>
      <c r="O34" s="339"/>
      <c r="P34" s="357"/>
      <c r="Q34" s="339"/>
      <c r="R34" s="357"/>
      <c r="S34" s="339"/>
      <c r="T34" s="357"/>
      <c r="U34" s="339"/>
      <c r="V34" s="357"/>
      <c r="W34" s="339"/>
      <c r="X34" s="357"/>
    </row>
    <row r="35" spans="1:24">
      <c r="A35" s="383"/>
      <c r="C35" s="382"/>
      <c r="D35" s="357"/>
      <c r="E35" s="339"/>
      <c r="F35" s="357"/>
      <c r="G35" s="339"/>
      <c r="H35" s="357"/>
      <c r="I35" s="339"/>
      <c r="J35" s="357"/>
      <c r="K35" s="339"/>
      <c r="L35" s="357"/>
      <c r="M35" s="339"/>
      <c r="N35" s="357"/>
      <c r="O35" s="339"/>
      <c r="P35" s="357"/>
      <c r="Q35" s="339"/>
      <c r="R35" s="357"/>
      <c r="S35" s="339"/>
      <c r="T35" s="357"/>
      <c r="U35" s="339"/>
      <c r="V35" s="357"/>
      <c r="W35" s="339"/>
      <c r="X35" s="357"/>
    </row>
    <row r="36" spans="1:24" ht="13.5" customHeight="1">
      <c r="A36" s="383"/>
      <c r="C36" s="382"/>
      <c r="D36" s="357"/>
      <c r="E36" s="339"/>
      <c r="F36" s="357"/>
      <c r="G36" s="339"/>
      <c r="H36" s="357"/>
      <c r="I36" s="339"/>
      <c r="J36" s="357"/>
      <c r="K36" s="339"/>
      <c r="L36" s="357"/>
      <c r="M36" s="339"/>
      <c r="N36" s="357"/>
      <c r="O36" s="339"/>
      <c r="P36" s="357"/>
      <c r="Q36" s="339"/>
      <c r="R36" s="357"/>
      <c r="S36" s="339"/>
      <c r="T36" s="357"/>
      <c r="U36" s="339"/>
      <c r="V36" s="357"/>
      <c r="W36" s="339"/>
      <c r="X36" s="357"/>
    </row>
    <row r="37" spans="1:24">
      <c r="A37" s="303" t="str">
        <f>PL!A48</f>
        <v>หมายเหตุประกอบข้อมูลทางการเงินเป็นส่วนหนึ่งของข้อมูลทางการเงินระหว่างกาลนี้</v>
      </c>
      <c r="B37" s="303"/>
      <c r="C37" s="302"/>
      <c r="D37" s="305"/>
      <c r="E37" s="304"/>
      <c r="F37" s="305"/>
      <c r="G37" s="304"/>
      <c r="H37" s="305"/>
      <c r="I37" s="304"/>
      <c r="J37" s="304"/>
      <c r="K37" s="304"/>
      <c r="L37" s="305"/>
      <c r="M37" s="304"/>
      <c r="N37" s="304"/>
      <c r="O37" s="304"/>
      <c r="P37" s="304"/>
      <c r="Q37" s="304"/>
      <c r="R37" s="304"/>
      <c r="S37" s="304"/>
      <c r="T37" s="304"/>
      <c r="U37" s="304"/>
      <c r="V37" s="304"/>
      <c r="W37" s="304"/>
      <c r="X37" s="304"/>
    </row>
    <row r="39" spans="1:24">
      <c r="D39" s="214"/>
      <c r="E39" s="312"/>
      <c r="F39" s="214"/>
      <c r="G39" s="312"/>
      <c r="H39" s="214"/>
      <c r="I39" s="312"/>
      <c r="J39" s="312"/>
      <c r="K39" s="312"/>
      <c r="L39" s="214"/>
      <c r="M39" s="312"/>
      <c r="N39" s="312"/>
      <c r="O39" s="312"/>
      <c r="P39" s="312"/>
    </row>
    <row r="40" spans="1:24">
      <c r="D40" s="214"/>
      <c r="E40" s="312"/>
      <c r="F40" s="214"/>
      <c r="G40" s="312"/>
      <c r="H40" s="214"/>
      <c r="I40" s="312"/>
      <c r="J40" s="312"/>
      <c r="K40" s="312"/>
      <c r="L40" s="214"/>
      <c r="M40" s="312"/>
      <c r="N40" s="312"/>
      <c r="O40" s="312"/>
      <c r="P40" s="312"/>
    </row>
    <row r="41" spans="1:24">
      <c r="D41" s="214"/>
      <c r="E41" s="312"/>
      <c r="F41" s="214"/>
      <c r="G41" s="312"/>
      <c r="H41" s="214"/>
      <c r="I41" s="312"/>
      <c r="J41" s="312"/>
      <c r="K41" s="312"/>
      <c r="L41" s="214"/>
      <c r="M41" s="312"/>
      <c r="N41" s="312"/>
      <c r="O41" s="312"/>
      <c r="P41" s="312"/>
    </row>
    <row r="42" spans="1:24">
      <c r="D42" s="214"/>
      <c r="E42" s="312"/>
      <c r="F42" s="214"/>
      <c r="G42" s="312"/>
      <c r="H42" s="214"/>
      <c r="I42" s="312"/>
      <c r="J42" s="312"/>
      <c r="K42" s="312"/>
      <c r="L42" s="214"/>
      <c r="M42" s="312"/>
      <c r="N42" s="312"/>
      <c r="O42" s="312"/>
      <c r="P42" s="312"/>
    </row>
    <row r="43" spans="1:24">
      <c r="D43" s="214"/>
      <c r="E43" s="312"/>
      <c r="F43" s="214"/>
      <c r="G43" s="312"/>
      <c r="H43" s="214"/>
      <c r="I43" s="312"/>
      <c r="J43" s="312"/>
      <c r="K43" s="312"/>
      <c r="L43" s="214"/>
      <c r="M43" s="312"/>
      <c r="N43" s="312"/>
      <c r="O43" s="312"/>
      <c r="P43" s="312"/>
    </row>
    <row r="62" spans="6:6">
      <c r="F62" s="215"/>
    </row>
  </sheetData>
  <mergeCells count="3">
    <mergeCell ref="L7:R7"/>
    <mergeCell ref="D5:X5"/>
    <mergeCell ref="H7:J7"/>
  </mergeCells>
  <pageMargins left="0.5" right="0.5" top="0.5" bottom="0.6" header="0.49" footer="0.4"/>
  <pageSetup paperSize="9" scale="84" firstPageNumber="7" fitToHeight="0" orientation="landscape" useFirstPageNumber="1" horizontalDpi="1200" verticalDpi="1200" r:id="rId1"/>
  <headerFooter>
    <oddFooter>&amp;R&amp;"Angsana New,Regular"&amp;12&amp;P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62"/>
  <sheetViews>
    <sheetView view="pageBreakPreview" zoomScale="60" zoomScaleNormal="115" workbookViewId="0">
      <selection activeCell="AD20" sqref="AD20"/>
    </sheetView>
  </sheetViews>
  <sheetFormatPr defaultRowHeight="18"/>
  <cols>
    <col min="1" max="2" width="2.28515625" style="384" customWidth="1"/>
    <col min="3" max="3" width="31.28515625" style="211" customWidth="1"/>
    <col min="4" max="4" width="12.7109375" style="221" customWidth="1"/>
    <col min="5" max="5" width="1" style="215" customWidth="1"/>
    <col min="6" max="6" width="12.7109375" style="221" customWidth="1"/>
    <col min="7" max="7" width="1" style="215" customWidth="1"/>
    <col min="8" max="8" width="12.7109375" style="221" customWidth="1"/>
    <col min="9" max="9" width="1" style="215" customWidth="1"/>
    <col min="10" max="10" width="12.7109375" style="215" customWidth="1"/>
    <col min="11" max="11" width="1" style="215" customWidth="1"/>
    <col min="12" max="12" width="12.7109375" style="215" customWidth="1"/>
    <col min="13" max="13" width="1" style="215" customWidth="1"/>
    <col min="14" max="14" width="12.7109375" style="215" customWidth="1"/>
    <col min="15" max="15" width="1" style="215" customWidth="1"/>
    <col min="16" max="16" width="13" style="215" customWidth="1"/>
    <col min="17" max="17" width="1" style="215" customWidth="1"/>
    <col min="18" max="18" width="12.7109375" style="215" customWidth="1"/>
    <col min="19" max="210" width="9.140625" style="211"/>
    <col min="211" max="212" width="2.28515625" style="211" customWidth="1"/>
    <col min="213" max="213" width="25.7109375" style="211" customWidth="1"/>
    <col min="214" max="214" width="10.85546875" style="211" customWidth="1"/>
    <col min="215" max="215" width="0.5703125" style="211" customWidth="1"/>
    <col min="216" max="216" width="10.7109375" style="211" bestFit="1" customWidth="1"/>
    <col min="217" max="217" width="0.5703125" style="211" customWidth="1"/>
    <col min="218" max="218" width="10.7109375" style="211" bestFit="1" customWidth="1"/>
    <col min="219" max="219" width="0.5703125" style="211" customWidth="1"/>
    <col min="220" max="220" width="12.28515625" style="211" bestFit="1" customWidth="1"/>
    <col min="221" max="221" width="0.5703125" style="211" customWidth="1"/>
    <col min="222" max="222" width="10.28515625" style="211" bestFit="1" customWidth="1"/>
    <col min="223" max="223" width="0.5703125" style="211" customWidth="1"/>
    <col min="224" max="224" width="8.28515625" style="211" bestFit="1" customWidth="1"/>
    <col min="225" max="225" width="0.5703125" style="211" customWidth="1"/>
    <col min="226" max="226" width="9.140625" style="211" customWidth="1"/>
    <col min="227" max="227" width="0.5703125" style="211" customWidth="1"/>
    <col min="228" max="228" width="16.5703125" style="211" bestFit="1" customWidth="1"/>
    <col min="229" max="229" width="0.5703125" style="211" customWidth="1"/>
    <col min="230" max="230" width="10.5703125" style="211" bestFit="1" customWidth="1"/>
    <col min="231" max="231" width="0.5703125" style="211" customWidth="1"/>
    <col min="232" max="232" width="12.28515625" style="211" bestFit="1" customWidth="1"/>
    <col min="233" max="233" width="0.5703125" style="211" customWidth="1"/>
    <col min="234" max="234" width="11.5703125" style="211" bestFit="1" customWidth="1"/>
    <col min="235" max="235" width="0.5703125" style="211" customWidth="1"/>
    <col min="236" max="236" width="12.42578125" style="211" bestFit="1" customWidth="1"/>
    <col min="237" max="466" width="9.140625" style="211"/>
    <col min="467" max="468" width="2.28515625" style="211" customWidth="1"/>
    <col min="469" max="469" width="25.7109375" style="211" customWidth="1"/>
    <col min="470" max="470" width="10.85546875" style="211" customWidth="1"/>
    <col min="471" max="471" width="0.5703125" style="211" customWidth="1"/>
    <col min="472" max="472" width="10.7109375" style="211" bestFit="1" customWidth="1"/>
    <col min="473" max="473" width="0.5703125" style="211" customWidth="1"/>
    <col min="474" max="474" width="10.7109375" style="211" bestFit="1" customWidth="1"/>
    <col min="475" max="475" width="0.5703125" style="211" customWidth="1"/>
    <col min="476" max="476" width="12.28515625" style="211" bestFit="1" customWidth="1"/>
    <col min="477" max="477" width="0.5703125" style="211" customWidth="1"/>
    <col min="478" max="478" width="10.28515625" style="211" bestFit="1" customWidth="1"/>
    <col min="479" max="479" width="0.5703125" style="211" customWidth="1"/>
    <col min="480" max="480" width="8.28515625" style="211" bestFit="1" customWidth="1"/>
    <col min="481" max="481" width="0.5703125" style="211" customWidth="1"/>
    <col min="482" max="482" width="9.140625" style="211" customWidth="1"/>
    <col min="483" max="483" width="0.5703125" style="211" customWidth="1"/>
    <col min="484" max="484" width="16.5703125" style="211" bestFit="1" customWidth="1"/>
    <col min="485" max="485" width="0.5703125" style="211" customWidth="1"/>
    <col min="486" max="486" width="10.5703125" style="211" bestFit="1" customWidth="1"/>
    <col min="487" max="487" width="0.5703125" style="211" customWidth="1"/>
    <col min="488" max="488" width="12.28515625" style="211" bestFit="1" customWidth="1"/>
    <col min="489" max="489" width="0.5703125" style="211" customWidth="1"/>
    <col min="490" max="490" width="11.5703125" style="211" bestFit="1" customWidth="1"/>
    <col min="491" max="491" width="0.5703125" style="211" customWidth="1"/>
    <col min="492" max="492" width="12.42578125" style="211" bestFit="1" customWidth="1"/>
    <col min="493" max="722" width="9.140625" style="211"/>
    <col min="723" max="724" width="2.28515625" style="211" customWidth="1"/>
    <col min="725" max="725" width="25.7109375" style="211" customWidth="1"/>
    <col min="726" max="726" width="10.85546875" style="211" customWidth="1"/>
    <col min="727" max="727" width="0.5703125" style="211" customWidth="1"/>
    <col min="728" max="728" width="10.7109375" style="211" bestFit="1" customWidth="1"/>
    <col min="729" max="729" width="0.5703125" style="211" customWidth="1"/>
    <col min="730" max="730" width="10.7109375" style="211" bestFit="1" customWidth="1"/>
    <col min="731" max="731" width="0.5703125" style="211" customWidth="1"/>
    <col min="732" max="732" width="12.28515625" style="211" bestFit="1" customWidth="1"/>
    <col min="733" max="733" width="0.5703125" style="211" customWidth="1"/>
    <col min="734" max="734" width="10.28515625" style="211" bestFit="1" customWidth="1"/>
    <col min="735" max="735" width="0.5703125" style="211" customWidth="1"/>
    <col min="736" max="736" width="8.28515625" style="211" bestFit="1" customWidth="1"/>
    <col min="737" max="737" width="0.5703125" style="211" customWidth="1"/>
    <col min="738" max="738" width="9.140625" style="211" customWidth="1"/>
    <col min="739" max="739" width="0.5703125" style="211" customWidth="1"/>
    <col min="740" max="740" width="16.5703125" style="211" bestFit="1" customWidth="1"/>
    <col min="741" max="741" width="0.5703125" style="211" customWidth="1"/>
    <col min="742" max="742" width="10.5703125" style="211" bestFit="1" customWidth="1"/>
    <col min="743" max="743" width="0.5703125" style="211" customWidth="1"/>
    <col min="744" max="744" width="12.28515625" style="211" bestFit="1" customWidth="1"/>
    <col min="745" max="745" width="0.5703125" style="211" customWidth="1"/>
    <col min="746" max="746" width="11.5703125" style="211" bestFit="1" customWidth="1"/>
    <col min="747" max="747" width="0.5703125" style="211" customWidth="1"/>
    <col min="748" max="748" width="12.42578125" style="211" bestFit="1" customWidth="1"/>
    <col min="749" max="978" width="9.140625" style="211"/>
    <col min="979" max="980" width="2.28515625" style="211" customWidth="1"/>
    <col min="981" max="981" width="25.7109375" style="211" customWidth="1"/>
    <col min="982" max="982" width="10.85546875" style="211" customWidth="1"/>
    <col min="983" max="983" width="0.5703125" style="211" customWidth="1"/>
    <col min="984" max="984" width="10.7109375" style="211" bestFit="1" customWidth="1"/>
    <col min="985" max="985" width="0.5703125" style="211" customWidth="1"/>
    <col min="986" max="986" width="10.7109375" style="211" bestFit="1" customWidth="1"/>
    <col min="987" max="987" width="0.5703125" style="211" customWidth="1"/>
    <col min="988" max="988" width="12.28515625" style="211" bestFit="1" customWidth="1"/>
    <col min="989" max="989" width="0.5703125" style="211" customWidth="1"/>
    <col min="990" max="990" width="10.28515625" style="211" bestFit="1" customWidth="1"/>
    <col min="991" max="991" width="0.5703125" style="211" customWidth="1"/>
    <col min="992" max="992" width="8.28515625" style="211" bestFit="1" customWidth="1"/>
    <col min="993" max="993" width="0.5703125" style="211" customWidth="1"/>
    <col min="994" max="994" width="9.140625" style="211" customWidth="1"/>
    <col min="995" max="995" width="0.5703125" style="211" customWidth="1"/>
    <col min="996" max="996" width="16.5703125" style="211" bestFit="1" customWidth="1"/>
    <col min="997" max="997" width="0.5703125" style="211" customWidth="1"/>
    <col min="998" max="998" width="10.5703125" style="211" bestFit="1" customWidth="1"/>
    <col min="999" max="999" width="0.5703125" style="211" customWidth="1"/>
    <col min="1000" max="1000" width="12.28515625" style="211" bestFit="1" customWidth="1"/>
    <col min="1001" max="1001" width="0.5703125" style="211" customWidth="1"/>
    <col min="1002" max="1002" width="11.5703125" style="211" bestFit="1" customWidth="1"/>
    <col min="1003" max="1003" width="0.5703125" style="211" customWidth="1"/>
    <col min="1004" max="1004" width="12.42578125" style="211" bestFit="1" customWidth="1"/>
    <col min="1005" max="1234" width="9.140625" style="211"/>
    <col min="1235" max="1236" width="2.28515625" style="211" customWidth="1"/>
    <col min="1237" max="1237" width="25.7109375" style="211" customWidth="1"/>
    <col min="1238" max="1238" width="10.85546875" style="211" customWidth="1"/>
    <col min="1239" max="1239" width="0.5703125" style="211" customWidth="1"/>
    <col min="1240" max="1240" width="10.7109375" style="211" bestFit="1" customWidth="1"/>
    <col min="1241" max="1241" width="0.5703125" style="211" customWidth="1"/>
    <col min="1242" max="1242" width="10.7109375" style="211" bestFit="1" customWidth="1"/>
    <col min="1243" max="1243" width="0.5703125" style="211" customWidth="1"/>
    <col min="1244" max="1244" width="12.28515625" style="211" bestFit="1" customWidth="1"/>
    <col min="1245" max="1245" width="0.5703125" style="211" customWidth="1"/>
    <col min="1246" max="1246" width="10.28515625" style="211" bestFit="1" customWidth="1"/>
    <col min="1247" max="1247" width="0.5703125" style="211" customWidth="1"/>
    <col min="1248" max="1248" width="8.28515625" style="211" bestFit="1" customWidth="1"/>
    <col min="1249" max="1249" width="0.5703125" style="211" customWidth="1"/>
    <col min="1250" max="1250" width="9.140625" style="211" customWidth="1"/>
    <col min="1251" max="1251" width="0.5703125" style="211" customWidth="1"/>
    <col min="1252" max="1252" width="16.5703125" style="211" bestFit="1" customWidth="1"/>
    <col min="1253" max="1253" width="0.5703125" style="211" customWidth="1"/>
    <col min="1254" max="1254" width="10.5703125" style="211" bestFit="1" customWidth="1"/>
    <col min="1255" max="1255" width="0.5703125" style="211" customWidth="1"/>
    <col min="1256" max="1256" width="12.28515625" style="211" bestFit="1" customWidth="1"/>
    <col min="1257" max="1257" width="0.5703125" style="211" customWidth="1"/>
    <col min="1258" max="1258" width="11.5703125" style="211" bestFit="1" customWidth="1"/>
    <col min="1259" max="1259" width="0.5703125" style="211" customWidth="1"/>
    <col min="1260" max="1260" width="12.42578125" style="211" bestFit="1" customWidth="1"/>
    <col min="1261" max="1490" width="9.140625" style="211"/>
    <col min="1491" max="1492" width="2.28515625" style="211" customWidth="1"/>
    <col min="1493" max="1493" width="25.7109375" style="211" customWidth="1"/>
    <col min="1494" max="1494" width="10.85546875" style="211" customWidth="1"/>
    <col min="1495" max="1495" width="0.5703125" style="211" customWidth="1"/>
    <col min="1496" max="1496" width="10.7109375" style="211" bestFit="1" customWidth="1"/>
    <col min="1497" max="1497" width="0.5703125" style="211" customWidth="1"/>
    <col min="1498" max="1498" width="10.7109375" style="211" bestFit="1" customWidth="1"/>
    <col min="1499" max="1499" width="0.5703125" style="211" customWidth="1"/>
    <col min="1500" max="1500" width="12.28515625" style="211" bestFit="1" customWidth="1"/>
    <col min="1501" max="1501" width="0.5703125" style="211" customWidth="1"/>
    <col min="1502" max="1502" width="10.28515625" style="211" bestFit="1" customWidth="1"/>
    <col min="1503" max="1503" width="0.5703125" style="211" customWidth="1"/>
    <col min="1504" max="1504" width="8.28515625" style="211" bestFit="1" customWidth="1"/>
    <col min="1505" max="1505" width="0.5703125" style="211" customWidth="1"/>
    <col min="1506" max="1506" width="9.140625" style="211" customWidth="1"/>
    <col min="1507" max="1507" width="0.5703125" style="211" customWidth="1"/>
    <col min="1508" max="1508" width="16.5703125" style="211" bestFit="1" customWidth="1"/>
    <col min="1509" max="1509" width="0.5703125" style="211" customWidth="1"/>
    <col min="1510" max="1510" width="10.5703125" style="211" bestFit="1" customWidth="1"/>
    <col min="1511" max="1511" width="0.5703125" style="211" customWidth="1"/>
    <col min="1512" max="1512" width="12.28515625" style="211" bestFit="1" customWidth="1"/>
    <col min="1513" max="1513" width="0.5703125" style="211" customWidth="1"/>
    <col min="1514" max="1514" width="11.5703125" style="211" bestFit="1" customWidth="1"/>
    <col min="1515" max="1515" width="0.5703125" style="211" customWidth="1"/>
    <col min="1516" max="1516" width="12.42578125" style="211" bestFit="1" customWidth="1"/>
    <col min="1517" max="1746" width="9.140625" style="211"/>
    <col min="1747" max="1748" width="2.28515625" style="211" customWidth="1"/>
    <col min="1749" max="1749" width="25.7109375" style="211" customWidth="1"/>
    <col min="1750" max="1750" width="10.85546875" style="211" customWidth="1"/>
    <col min="1751" max="1751" width="0.5703125" style="211" customWidth="1"/>
    <col min="1752" max="1752" width="10.7109375" style="211" bestFit="1" customWidth="1"/>
    <col min="1753" max="1753" width="0.5703125" style="211" customWidth="1"/>
    <col min="1754" max="1754" width="10.7109375" style="211" bestFit="1" customWidth="1"/>
    <col min="1755" max="1755" width="0.5703125" style="211" customWidth="1"/>
    <col min="1756" max="1756" width="12.28515625" style="211" bestFit="1" customWidth="1"/>
    <col min="1757" max="1757" width="0.5703125" style="211" customWidth="1"/>
    <col min="1758" max="1758" width="10.28515625" style="211" bestFit="1" customWidth="1"/>
    <col min="1759" max="1759" width="0.5703125" style="211" customWidth="1"/>
    <col min="1760" max="1760" width="8.28515625" style="211" bestFit="1" customWidth="1"/>
    <col min="1761" max="1761" width="0.5703125" style="211" customWidth="1"/>
    <col min="1762" max="1762" width="9.140625" style="211" customWidth="1"/>
    <col min="1763" max="1763" width="0.5703125" style="211" customWidth="1"/>
    <col min="1764" max="1764" width="16.5703125" style="211" bestFit="1" customWidth="1"/>
    <col min="1765" max="1765" width="0.5703125" style="211" customWidth="1"/>
    <col min="1766" max="1766" width="10.5703125" style="211" bestFit="1" customWidth="1"/>
    <col min="1767" max="1767" width="0.5703125" style="211" customWidth="1"/>
    <col min="1768" max="1768" width="12.28515625" style="211" bestFit="1" customWidth="1"/>
    <col min="1769" max="1769" width="0.5703125" style="211" customWidth="1"/>
    <col min="1770" max="1770" width="11.5703125" style="211" bestFit="1" customWidth="1"/>
    <col min="1771" max="1771" width="0.5703125" style="211" customWidth="1"/>
    <col min="1772" max="1772" width="12.42578125" style="211" bestFit="1" customWidth="1"/>
    <col min="1773" max="2002" width="9.140625" style="211"/>
    <col min="2003" max="2004" width="2.28515625" style="211" customWidth="1"/>
    <col min="2005" max="2005" width="25.7109375" style="211" customWidth="1"/>
    <col min="2006" max="2006" width="10.85546875" style="211" customWidth="1"/>
    <col min="2007" max="2007" width="0.5703125" style="211" customWidth="1"/>
    <col min="2008" max="2008" width="10.7109375" style="211" bestFit="1" customWidth="1"/>
    <col min="2009" max="2009" width="0.5703125" style="211" customWidth="1"/>
    <col min="2010" max="2010" width="10.7109375" style="211" bestFit="1" customWidth="1"/>
    <col min="2011" max="2011" width="0.5703125" style="211" customWidth="1"/>
    <col min="2012" max="2012" width="12.28515625" style="211" bestFit="1" customWidth="1"/>
    <col min="2013" max="2013" width="0.5703125" style="211" customWidth="1"/>
    <col min="2014" max="2014" width="10.28515625" style="211" bestFit="1" customWidth="1"/>
    <col min="2015" max="2015" width="0.5703125" style="211" customWidth="1"/>
    <col min="2016" max="2016" width="8.28515625" style="211" bestFit="1" customWidth="1"/>
    <col min="2017" max="2017" width="0.5703125" style="211" customWidth="1"/>
    <col min="2018" max="2018" width="9.140625" style="211" customWidth="1"/>
    <col min="2019" max="2019" width="0.5703125" style="211" customWidth="1"/>
    <col min="2020" max="2020" width="16.5703125" style="211" bestFit="1" customWidth="1"/>
    <col min="2021" max="2021" width="0.5703125" style="211" customWidth="1"/>
    <col min="2022" max="2022" width="10.5703125" style="211" bestFit="1" customWidth="1"/>
    <col min="2023" max="2023" width="0.5703125" style="211" customWidth="1"/>
    <col min="2024" max="2024" width="12.28515625" style="211" bestFit="1" customWidth="1"/>
    <col min="2025" max="2025" width="0.5703125" style="211" customWidth="1"/>
    <col min="2026" max="2026" width="11.5703125" style="211" bestFit="1" customWidth="1"/>
    <col min="2027" max="2027" width="0.5703125" style="211" customWidth="1"/>
    <col min="2028" max="2028" width="12.42578125" style="211" bestFit="1" customWidth="1"/>
    <col min="2029" max="2258" width="9.140625" style="211"/>
    <col min="2259" max="2260" width="2.28515625" style="211" customWidth="1"/>
    <col min="2261" max="2261" width="25.7109375" style="211" customWidth="1"/>
    <col min="2262" max="2262" width="10.85546875" style="211" customWidth="1"/>
    <col min="2263" max="2263" width="0.5703125" style="211" customWidth="1"/>
    <col min="2264" max="2264" width="10.7109375" style="211" bestFit="1" customWidth="1"/>
    <col min="2265" max="2265" width="0.5703125" style="211" customWidth="1"/>
    <col min="2266" max="2266" width="10.7109375" style="211" bestFit="1" customWidth="1"/>
    <col min="2267" max="2267" width="0.5703125" style="211" customWidth="1"/>
    <col min="2268" max="2268" width="12.28515625" style="211" bestFit="1" customWidth="1"/>
    <col min="2269" max="2269" width="0.5703125" style="211" customWidth="1"/>
    <col min="2270" max="2270" width="10.28515625" style="211" bestFit="1" customWidth="1"/>
    <col min="2271" max="2271" width="0.5703125" style="211" customWidth="1"/>
    <col min="2272" max="2272" width="8.28515625" style="211" bestFit="1" customWidth="1"/>
    <col min="2273" max="2273" width="0.5703125" style="211" customWidth="1"/>
    <col min="2274" max="2274" width="9.140625" style="211" customWidth="1"/>
    <col min="2275" max="2275" width="0.5703125" style="211" customWidth="1"/>
    <col min="2276" max="2276" width="16.5703125" style="211" bestFit="1" customWidth="1"/>
    <col min="2277" max="2277" width="0.5703125" style="211" customWidth="1"/>
    <col min="2278" max="2278" width="10.5703125" style="211" bestFit="1" customWidth="1"/>
    <col min="2279" max="2279" width="0.5703125" style="211" customWidth="1"/>
    <col min="2280" max="2280" width="12.28515625" style="211" bestFit="1" customWidth="1"/>
    <col min="2281" max="2281" width="0.5703125" style="211" customWidth="1"/>
    <col min="2282" max="2282" width="11.5703125" style="211" bestFit="1" customWidth="1"/>
    <col min="2283" max="2283" width="0.5703125" style="211" customWidth="1"/>
    <col min="2284" max="2284" width="12.42578125" style="211" bestFit="1" customWidth="1"/>
    <col min="2285" max="2514" width="9.140625" style="211"/>
    <col min="2515" max="2516" width="2.28515625" style="211" customWidth="1"/>
    <col min="2517" max="2517" width="25.7109375" style="211" customWidth="1"/>
    <col min="2518" max="2518" width="10.85546875" style="211" customWidth="1"/>
    <col min="2519" max="2519" width="0.5703125" style="211" customWidth="1"/>
    <col min="2520" max="2520" width="10.7109375" style="211" bestFit="1" customWidth="1"/>
    <col min="2521" max="2521" width="0.5703125" style="211" customWidth="1"/>
    <col min="2522" max="2522" width="10.7109375" style="211" bestFit="1" customWidth="1"/>
    <col min="2523" max="2523" width="0.5703125" style="211" customWidth="1"/>
    <col min="2524" max="2524" width="12.28515625" style="211" bestFit="1" customWidth="1"/>
    <col min="2525" max="2525" width="0.5703125" style="211" customWidth="1"/>
    <col min="2526" max="2526" width="10.28515625" style="211" bestFit="1" customWidth="1"/>
    <col min="2527" max="2527" width="0.5703125" style="211" customWidth="1"/>
    <col min="2528" max="2528" width="8.28515625" style="211" bestFit="1" customWidth="1"/>
    <col min="2529" max="2529" width="0.5703125" style="211" customWidth="1"/>
    <col min="2530" max="2530" width="9.140625" style="211" customWidth="1"/>
    <col min="2531" max="2531" width="0.5703125" style="211" customWidth="1"/>
    <col min="2532" max="2532" width="16.5703125" style="211" bestFit="1" customWidth="1"/>
    <col min="2533" max="2533" width="0.5703125" style="211" customWidth="1"/>
    <col min="2534" max="2534" width="10.5703125" style="211" bestFit="1" customWidth="1"/>
    <col min="2535" max="2535" width="0.5703125" style="211" customWidth="1"/>
    <col min="2536" max="2536" width="12.28515625" style="211" bestFit="1" customWidth="1"/>
    <col min="2537" max="2537" width="0.5703125" style="211" customWidth="1"/>
    <col min="2538" max="2538" width="11.5703125" style="211" bestFit="1" customWidth="1"/>
    <col min="2539" max="2539" width="0.5703125" style="211" customWidth="1"/>
    <col min="2540" max="2540" width="12.42578125" style="211" bestFit="1" customWidth="1"/>
    <col min="2541" max="2770" width="9.140625" style="211"/>
    <col min="2771" max="2772" width="2.28515625" style="211" customWidth="1"/>
    <col min="2773" max="2773" width="25.7109375" style="211" customWidth="1"/>
    <col min="2774" max="2774" width="10.85546875" style="211" customWidth="1"/>
    <col min="2775" max="2775" width="0.5703125" style="211" customWidth="1"/>
    <col min="2776" max="2776" width="10.7109375" style="211" bestFit="1" customWidth="1"/>
    <col min="2777" max="2777" width="0.5703125" style="211" customWidth="1"/>
    <col min="2778" max="2778" width="10.7109375" style="211" bestFit="1" customWidth="1"/>
    <col min="2779" max="2779" width="0.5703125" style="211" customWidth="1"/>
    <col min="2780" max="2780" width="12.28515625" style="211" bestFit="1" customWidth="1"/>
    <col min="2781" max="2781" width="0.5703125" style="211" customWidth="1"/>
    <col min="2782" max="2782" width="10.28515625" style="211" bestFit="1" customWidth="1"/>
    <col min="2783" max="2783" width="0.5703125" style="211" customWidth="1"/>
    <col min="2784" max="2784" width="8.28515625" style="211" bestFit="1" customWidth="1"/>
    <col min="2785" max="2785" width="0.5703125" style="211" customWidth="1"/>
    <col min="2786" max="2786" width="9.140625" style="211" customWidth="1"/>
    <col min="2787" max="2787" width="0.5703125" style="211" customWidth="1"/>
    <col min="2788" max="2788" width="16.5703125" style="211" bestFit="1" customWidth="1"/>
    <col min="2789" max="2789" width="0.5703125" style="211" customWidth="1"/>
    <col min="2790" max="2790" width="10.5703125" style="211" bestFit="1" customWidth="1"/>
    <col min="2791" max="2791" width="0.5703125" style="211" customWidth="1"/>
    <col min="2792" max="2792" width="12.28515625" style="211" bestFit="1" customWidth="1"/>
    <col min="2793" max="2793" width="0.5703125" style="211" customWidth="1"/>
    <col min="2794" max="2794" width="11.5703125" style="211" bestFit="1" customWidth="1"/>
    <col min="2795" max="2795" width="0.5703125" style="211" customWidth="1"/>
    <col min="2796" max="2796" width="12.42578125" style="211" bestFit="1" customWidth="1"/>
    <col min="2797" max="3026" width="9.140625" style="211"/>
    <col min="3027" max="3028" width="2.28515625" style="211" customWidth="1"/>
    <col min="3029" max="3029" width="25.7109375" style="211" customWidth="1"/>
    <col min="3030" max="3030" width="10.85546875" style="211" customWidth="1"/>
    <col min="3031" max="3031" width="0.5703125" style="211" customWidth="1"/>
    <col min="3032" max="3032" width="10.7109375" style="211" bestFit="1" customWidth="1"/>
    <col min="3033" max="3033" width="0.5703125" style="211" customWidth="1"/>
    <col min="3034" max="3034" width="10.7109375" style="211" bestFit="1" customWidth="1"/>
    <col min="3035" max="3035" width="0.5703125" style="211" customWidth="1"/>
    <col min="3036" max="3036" width="12.28515625" style="211" bestFit="1" customWidth="1"/>
    <col min="3037" max="3037" width="0.5703125" style="211" customWidth="1"/>
    <col min="3038" max="3038" width="10.28515625" style="211" bestFit="1" customWidth="1"/>
    <col min="3039" max="3039" width="0.5703125" style="211" customWidth="1"/>
    <col min="3040" max="3040" width="8.28515625" style="211" bestFit="1" customWidth="1"/>
    <col min="3041" max="3041" width="0.5703125" style="211" customWidth="1"/>
    <col min="3042" max="3042" width="9.140625" style="211" customWidth="1"/>
    <col min="3043" max="3043" width="0.5703125" style="211" customWidth="1"/>
    <col min="3044" max="3044" width="16.5703125" style="211" bestFit="1" customWidth="1"/>
    <col min="3045" max="3045" width="0.5703125" style="211" customWidth="1"/>
    <col min="3046" max="3046" width="10.5703125" style="211" bestFit="1" customWidth="1"/>
    <col min="3047" max="3047" width="0.5703125" style="211" customWidth="1"/>
    <col min="3048" max="3048" width="12.28515625" style="211" bestFit="1" customWidth="1"/>
    <col min="3049" max="3049" width="0.5703125" style="211" customWidth="1"/>
    <col min="3050" max="3050" width="11.5703125" style="211" bestFit="1" customWidth="1"/>
    <col min="3051" max="3051" width="0.5703125" style="211" customWidth="1"/>
    <col min="3052" max="3052" width="12.42578125" style="211" bestFit="1" customWidth="1"/>
    <col min="3053" max="3282" width="9.140625" style="211"/>
    <col min="3283" max="3284" width="2.28515625" style="211" customWidth="1"/>
    <col min="3285" max="3285" width="25.7109375" style="211" customWidth="1"/>
    <col min="3286" max="3286" width="10.85546875" style="211" customWidth="1"/>
    <col min="3287" max="3287" width="0.5703125" style="211" customWidth="1"/>
    <col min="3288" max="3288" width="10.7109375" style="211" bestFit="1" customWidth="1"/>
    <col min="3289" max="3289" width="0.5703125" style="211" customWidth="1"/>
    <col min="3290" max="3290" width="10.7109375" style="211" bestFit="1" customWidth="1"/>
    <col min="3291" max="3291" width="0.5703125" style="211" customWidth="1"/>
    <col min="3292" max="3292" width="12.28515625" style="211" bestFit="1" customWidth="1"/>
    <col min="3293" max="3293" width="0.5703125" style="211" customWidth="1"/>
    <col min="3294" max="3294" width="10.28515625" style="211" bestFit="1" customWidth="1"/>
    <col min="3295" max="3295" width="0.5703125" style="211" customWidth="1"/>
    <col min="3296" max="3296" width="8.28515625" style="211" bestFit="1" customWidth="1"/>
    <col min="3297" max="3297" width="0.5703125" style="211" customWidth="1"/>
    <col min="3298" max="3298" width="9.140625" style="211" customWidth="1"/>
    <col min="3299" max="3299" width="0.5703125" style="211" customWidth="1"/>
    <col min="3300" max="3300" width="16.5703125" style="211" bestFit="1" customWidth="1"/>
    <col min="3301" max="3301" width="0.5703125" style="211" customWidth="1"/>
    <col min="3302" max="3302" width="10.5703125" style="211" bestFit="1" customWidth="1"/>
    <col min="3303" max="3303" width="0.5703125" style="211" customWidth="1"/>
    <col min="3304" max="3304" width="12.28515625" style="211" bestFit="1" customWidth="1"/>
    <col min="3305" max="3305" width="0.5703125" style="211" customWidth="1"/>
    <col min="3306" max="3306" width="11.5703125" style="211" bestFit="1" customWidth="1"/>
    <col min="3307" max="3307" width="0.5703125" style="211" customWidth="1"/>
    <col min="3308" max="3308" width="12.42578125" style="211" bestFit="1" customWidth="1"/>
    <col min="3309" max="3538" width="9.140625" style="211"/>
    <col min="3539" max="3540" width="2.28515625" style="211" customWidth="1"/>
    <col min="3541" max="3541" width="25.7109375" style="211" customWidth="1"/>
    <col min="3542" max="3542" width="10.85546875" style="211" customWidth="1"/>
    <col min="3543" max="3543" width="0.5703125" style="211" customWidth="1"/>
    <col min="3544" max="3544" width="10.7109375" style="211" bestFit="1" customWidth="1"/>
    <col min="3545" max="3545" width="0.5703125" style="211" customWidth="1"/>
    <col min="3546" max="3546" width="10.7109375" style="211" bestFit="1" customWidth="1"/>
    <col min="3547" max="3547" width="0.5703125" style="211" customWidth="1"/>
    <col min="3548" max="3548" width="12.28515625" style="211" bestFit="1" customWidth="1"/>
    <col min="3549" max="3549" width="0.5703125" style="211" customWidth="1"/>
    <col min="3550" max="3550" width="10.28515625" style="211" bestFit="1" customWidth="1"/>
    <col min="3551" max="3551" width="0.5703125" style="211" customWidth="1"/>
    <col min="3552" max="3552" width="8.28515625" style="211" bestFit="1" customWidth="1"/>
    <col min="3553" max="3553" width="0.5703125" style="211" customWidth="1"/>
    <col min="3554" max="3554" width="9.140625" style="211" customWidth="1"/>
    <col min="3555" max="3555" width="0.5703125" style="211" customWidth="1"/>
    <col min="3556" max="3556" width="16.5703125" style="211" bestFit="1" customWidth="1"/>
    <col min="3557" max="3557" width="0.5703125" style="211" customWidth="1"/>
    <col min="3558" max="3558" width="10.5703125" style="211" bestFit="1" customWidth="1"/>
    <col min="3559" max="3559" width="0.5703125" style="211" customWidth="1"/>
    <col min="3560" max="3560" width="12.28515625" style="211" bestFit="1" customWidth="1"/>
    <col min="3561" max="3561" width="0.5703125" style="211" customWidth="1"/>
    <col min="3562" max="3562" width="11.5703125" style="211" bestFit="1" customWidth="1"/>
    <col min="3563" max="3563" width="0.5703125" style="211" customWidth="1"/>
    <col min="3564" max="3564" width="12.42578125" style="211" bestFit="1" customWidth="1"/>
    <col min="3565" max="3794" width="9.140625" style="211"/>
    <col min="3795" max="3796" width="2.28515625" style="211" customWidth="1"/>
    <col min="3797" max="3797" width="25.7109375" style="211" customWidth="1"/>
    <col min="3798" max="3798" width="10.85546875" style="211" customWidth="1"/>
    <col min="3799" max="3799" width="0.5703125" style="211" customWidth="1"/>
    <col min="3800" max="3800" width="10.7109375" style="211" bestFit="1" customWidth="1"/>
    <col min="3801" max="3801" width="0.5703125" style="211" customWidth="1"/>
    <col min="3802" max="3802" width="10.7109375" style="211" bestFit="1" customWidth="1"/>
    <col min="3803" max="3803" width="0.5703125" style="211" customWidth="1"/>
    <col min="3804" max="3804" width="12.28515625" style="211" bestFit="1" customWidth="1"/>
    <col min="3805" max="3805" width="0.5703125" style="211" customWidth="1"/>
    <col min="3806" max="3806" width="10.28515625" style="211" bestFit="1" customWidth="1"/>
    <col min="3807" max="3807" width="0.5703125" style="211" customWidth="1"/>
    <col min="3808" max="3808" width="8.28515625" style="211" bestFit="1" customWidth="1"/>
    <col min="3809" max="3809" width="0.5703125" style="211" customWidth="1"/>
    <col min="3810" max="3810" width="9.140625" style="211" customWidth="1"/>
    <col min="3811" max="3811" width="0.5703125" style="211" customWidth="1"/>
    <col min="3812" max="3812" width="16.5703125" style="211" bestFit="1" customWidth="1"/>
    <col min="3813" max="3813" width="0.5703125" style="211" customWidth="1"/>
    <col min="3814" max="3814" width="10.5703125" style="211" bestFit="1" customWidth="1"/>
    <col min="3815" max="3815" width="0.5703125" style="211" customWidth="1"/>
    <col min="3816" max="3816" width="12.28515625" style="211" bestFit="1" customWidth="1"/>
    <col min="3817" max="3817" width="0.5703125" style="211" customWidth="1"/>
    <col min="3818" max="3818" width="11.5703125" style="211" bestFit="1" customWidth="1"/>
    <col min="3819" max="3819" width="0.5703125" style="211" customWidth="1"/>
    <col min="3820" max="3820" width="12.42578125" style="211" bestFit="1" customWidth="1"/>
    <col min="3821" max="4050" width="9.140625" style="211"/>
    <col min="4051" max="4052" width="2.28515625" style="211" customWidth="1"/>
    <col min="4053" max="4053" width="25.7109375" style="211" customWidth="1"/>
    <col min="4054" max="4054" width="10.85546875" style="211" customWidth="1"/>
    <col min="4055" max="4055" width="0.5703125" style="211" customWidth="1"/>
    <col min="4056" max="4056" width="10.7109375" style="211" bestFit="1" customWidth="1"/>
    <col min="4057" max="4057" width="0.5703125" style="211" customWidth="1"/>
    <col min="4058" max="4058" width="10.7109375" style="211" bestFit="1" customWidth="1"/>
    <col min="4059" max="4059" width="0.5703125" style="211" customWidth="1"/>
    <col min="4060" max="4060" width="12.28515625" style="211" bestFit="1" customWidth="1"/>
    <col min="4061" max="4061" width="0.5703125" style="211" customWidth="1"/>
    <col min="4062" max="4062" width="10.28515625" style="211" bestFit="1" customWidth="1"/>
    <col min="4063" max="4063" width="0.5703125" style="211" customWidth="1"/>
    <col min="4064" max="4064" width="8.28515625" style="211" bestFit="1" customWidth="1"/>
    <col min="4065" max="4065" width="0.5703125" style="211" customWidth="1"/>
    <col min="4066" max="4066" width="9.140625" style="211" customWidth="1"/>
    <col min="4067" max="4067" width="0.5703125" style="211" customWidth="1"/>
    <col min="4068" max="4068" width="16.5703125" style="211" bestFit="1" customWidth="1"/>
    <col min="4069" max="4069" width="0.5703125" style="211" customWidth="1"/>
    <col min="4070" max="4070" width="10.5703125" style="211" bestFit="1" customWidth="1"/>
    <col min="4071" max="4071" width="0.5703125" style="211" customWidth="1"/>
    <col min="4072" max="4072" width="12.28515625" style="211" bestFit="1" customWidth="1"/>
    <col min="4073" max="4073" width="0.5703125" style="211" customWidth="1"/>
    <col min="4074" max="4074" width="11.5703125" style="211" bestFit="1" customWidth="1"/>
    <col min="4075" max="4075" width="0.5703125" style="211" customWidth="1"/>
    <col min="4076" max="4076" width="12.42578125" style="211" bestFit="1" customWidth="1"/>
    <col min="4077" max="4306" width="9.140625" style="211"/>
    <col min="4307" max="4308" width="2.28515625" style="211" customWidth="1"/>
    <col min="4309" max="4309" width="25.7109375" style="211" customWidth="1"/>
    <col min="4310" max="4310" width="10.85546875" style="211" customWidth="1"/>
    <col min="4311" max="4311" width="0.5703125" style="211" customWidth="1"/>
    <col min="4312" max="4312" width="10.7109375" style="211" bestFit="1" customWidth="1"/>
    <col min="4313" max="4313" width="0.5703125" style="211" customWidth="1"/>
    <col min="4314" max="4314" width="10.7109375" style="211" bestFit="1" customWidth="1"/>
    <col min="4315" max="4315" width="0.5703125" style="211" customWidth="1"/>
    <col min="4316" max="4316" width="12.28515625" style="211" bestFit="1" customWidth="1"/>
    <col min="4317" max="4317" width="0.5703125" style="211" customWidth="1"/>
    <col min="4318" max="4318" width="10.28515625" style="211" bestFit="1" customWidth="1"/>
    <col min="4319" max="4319" width="0.5703125" style="211" customWidth="1"/>
    <col min="4320" max="4320" width="8.28515625" style="211" bestFit="1" customWidth="1"/>
    <col min="4321" max="4321" width="0.5703125" style="211" customWidth="1"/>
    <col min="4322" max="4322" width="9.140625" style="211" customWidth="1"/>
    <col min="4323" max="4323" width="0.5703125" style="211" customWidth="1"/>
    <col min="4324" max="4324" width="16.5703125" style="211" bestFit="1" customWidth="1"/>
    <col min="4325" max="4325" width="0.5703125" style="211" customWidth="1"/>
    <col min="4326" max="4326" width="10.5703125" style="211" bestFit="1" customWidth="1"/>
    <col min="4327" max="4327" width="0.5703125" style="211" customWidth="1"/>
    <col min="4328" max="4328" width="12.28515625" style="211" bestFit="1" customWidth="1"/>
    <col min="4329" max="4329" width="0.5703125" style="211" customWidth="1"/>
    <col min="4330" max="4330" width="11.5703125" style="211" bestFit="1" customWidth="1"/>
    <col min="4331" max="4331" width="0.5703125" style="211" customWidth="1"/>
    <col min="4332" max="4332" width="12.42578125" style="211" bestFit="1" customWidth="1"/>
    <col min="4333" max="4562" width="9.140625" style="211"/>
    <col min="4563" max="4564" width="2.28515625" style="211" customWidth="1"/>
    <col min="4565" max="4565" width="25.7109375" style="211" customWidth="1"/>
    <col min="4566" max="4566" width="10.85546875" style="211" customWidth="1"/>
    <col min="4567" max="4567" width="0.5703125" style="211" customWidth="1"/>
    <col min="4568" max="4568" width="10.7109375" style="211" bestFit="1" customWidth="1"/>
    <col min="4569" max="4569" width="0.5703125" style="211" customWidth="1"/>
    <col min="4570" max="4570" width="10.7109375" style="211" bestFit="1" customWidth="1"/>
    <col min="4571" max="4571" width="0.5703125" style="211" customWidth="1"/>
    <col min="4572" max="4572" width="12.28515625" style="211" bestFit="1" customWidth="1"/>
    <col min="4573" max="4573" width="0.5703125" style="211" customWidth="1"/>
    <col min="4574" max="4574" width="10.28515625" style="211" bestFit="1" customWidth="1"/>
    <col min="4575" max="4575" width="0.5703125" style="211" customWidth="1"/>
    <col min="4576" max="4576" width="8.28515625" style="211" bestFit="1" customWidth="1"/>
    <col min="4577" max="4577" width="0.5703125" style="211" customWidth="1"/>
    <col min="4578" max="4578" width="9.140625" style="211" customWidth="1"/>
    <col min="4579" max="4579" width="0.5703125" style="211" customWidth="1"/>
    <col min="4580" max="4580" width="16.5703125" style="211" bestFit="1" customWidth="1"/>
    <col min="4581" max="4581" width="0.5703125" style="211" customWidth="1"/>
    <col min="4582" max="4582" width="10.5703125" style="211" bestFit="1" customWidth="1"/>
    <col min="4583" max="4583" width="0.5703125" style="211" customWidth="1"/>
    <col min="4584" max="4584" width="12.28515625" style="211" bestFit="1" customWidth="1"/>
    <col min="4585" max="4585" width="0.5703125" style="211" customWidth="1"/>
    <col min="4586" max="4586" width="11.5703125" style="211" bestFit="1" customWidth="1"/>
    <col min="4587" max="4587" width="0.5703125" style="211" customWidth="1"/>
    <col min="4588" max="4588" width="12.42578125" style="211" bestFit="1" customWidth="1"/>
    <col min="4589" max="4818" width="9.140625" style="211"/>
    <col min="4819" max="4820" width="2.28515625" style="211" customWidth="1"/>
    <col min="4821" max="4821" width="25.7109375" style="211" customWidth="1"/>
    <col min="4822" max="4822" width="10.85546875" style="211" customWidth="1"/>
    <col min="4823" max="4823" width="0.5703125" style="211" customWidth="1"/>
    <col min="4824" max="4824" width="10.7109375" style="211" bestFit="1" customWidth="1"/>
    <col min="4825" max="4825" width="0.5703125" style="211" customWidth="1"/>
    <col min="4826" max="4826" width="10.7109375" style="211" bestFit="1" customWidth="1"/>
    <col min="4827" max="4827" width="0.5703125" style="211" customWidth="1"/>
    <col min="4828" max="4828" width="12.28515625" style="211" bestFit="1" customWidth="1"/>
    <col min="4829" max="4829" width="0.5703125" style="211" customWidth="1"/>
    <col min="4830" max="4830" width="10.28515625" style="211" bestFit="1" customWidth="1"/>
    <col min="4831" max="4831" width="0.5703125" style="211" customWidth="1"/>
    <col min="4832" max="4832" width="8.28515625" style="211" bestFit="1" customWidth="1"/>
    <col min="4833" max="4833" width="0.5703125" style="211" customWidth="1"/>
    <col min="4834" max="4834" width="9.140625" style="211" customWidth="1"/>
    <col min="4835" max="4835" width="0.5703125" style="211" customWidth="1"/>
    <col min="4836" max="4836" width="16.5703125" style="211" bestFit="1" customWidth="1"/>
    <col min="4837" max="4837" width="0.5703125" style="211" customWidth="1"/>
    <col min="4838" max="4838" width="10.5703125" style="211" bestFit="1" customWidth="1"/>
    <col min="4839" max="4839" width="0.5703125" style="211" customWidth="1"/>
    <col min="4840" max="4840" width="12.28515625" style="211" bestFit="1" customWidth="1"/>
    <col min="4841" max="4841" width="0.5703125" style="211" customWidth="1"/>
    <col min="4842" max="4842" width="11.5703125" style="211" bestFit="1" customWidth="1"/>
    <col min="4843" max="4843" width="0.5703125" style="211" customWidth="1"/>
    <col min="4844" max="4844" width="12.42578125" style="211" bestFit="1" customWidth="1"/>
    <col min="4845" max="5074" width="9.140625" style="211"/>
    <col min="5075" max="5076" width="2.28515625" style="211" customWidth="1"/>
    <col min="5077" max="5077" width="25.7109375" style="211" customWidth="1"/>
    <col min="5078" max="5078" width="10.85546875" style="211" customWidth="1"/>
    <col min="5079" max="5079" width="0.5703125" style="211" customWidth="1"/>
    <col min="5080" max="5080" width="10.7109375" style="211" bestFit="1" customWidth="1"/>
    <col min="5081" max="5081" width="0.5703125" style="211" customWidth="1"/>
    <col min="5082" max="5082" width="10.7109375" style="211" bestFit="1" customWidth="1"/>
    <col min="5083" max="5083" width="0.5703125" style="211" customWidth="1"/>
    <col min="5084" max="5084" width="12.28515625" style="211" bestFit="1" customWidth="1"/>
    <col min="5085" max="5085" width="0.5703125" style="211" customWidth="1"/>
    <col min="5086" max="5086" width="10.28515625" style="211" bestFit="1" customWidth="1"/>
    <col min="5087" max="5087" width="0.5703125" style="211" customWidth="1"/>
    <col min="5088" max="5088" width="8.28515625" style="211" bestFit="1" customWidth="1"/>
    <col min="5089" max="5089" width="0.5703125" style="211" customWidth="1"/>
    <col min="5090" max="5090" width="9.140625" style="211" customWidth="1"/>
    <col min="5091" max="5091" width="0.5703125" style="211" customWidth="1"/>
    <col min="5092" max="5092" width="16.5703125" style="211" bestFit="1" customWidth="1"/>
    <col min="5093" max="5093" width="0.5703125" style="211" customWidth="1"/>
    <col min="5094" max="5094" width="10.5703125" style="211" bestFit="1" customWidth="1"/>
    <col min="5095" max="5095" width="0.5703125" style="211" customWidth="1"/>
    <col min="5096" max="5096" width="12.28515625" style="211" bestFit="1" customWidth="1"/>
    <col min="5097" max="5097" width="0.5703125" style="211" customWidth="1"/>
    <col min="5098" max="5098" width="11.5703125" style="211" bestFit="1" customWidth="1"/>
    <col min="5099" max="5099" width="0.5703125" style="211" customWidth="1"/>
    <col min="5100" max="5100" width="12.42578125" style="211" bestFit="1" customWidth="1"/>
    <col min="5101" max="5330" width="9.140625" style="211"/>
    <col min="5331" max="5332" width="2.28515625" style="211" customWidth="1"/>
    <col min="5333" max="5333" width="25.7109375" style="211" customWidth="1"/>
    <col min="5334" max="5334" width="10.85546875" style="211" customWidth="1"/>
    <col min="5335" max="5335" width="0.5703125" style="211" customWidth="1"/>
    <col min="5336" max="5336" width="10.7109375" style="211" bestFit="1" customWidth="1"/>
    <col min="5337" max="5337" width="0.5703125" style="211" customWidth="1"/>
    <col min="5338" max="5338" width="10.7109375" style="211" bestFit="1" customWidth="1"/>
    <col min="5339" max="5339" width="0.5703125" style="211" customWidth="1"/>
    <col min="5340" max="5340" width="12.28515625" style="211" bestFit="1" customWidth="1"/>
    <col min="5341" max="5341" width="0.5703125" style="211" customWidth="1"/>
    <col min="5342" max="5342" width="10.28515625" style="211" bestFit="1" customWidth="1"/>
    <col min="5343" max="5343" width="0.5703125" style="211" customWidth="1"/>
    <col min="5344" max="5344" width="8.28515625" style="211" bestFit="1" customWidth="1"/>
    <col min="5345" max="5345" width="0.5703125" style="211" customWidth="1"/>
    <col min="5346" max="5346" width="9.140625" style="211" customWidth="1"/>
    <col min="5347" max="5347" width="0.5703125" style="211" customWidth="1"/>
    <col min="5348" max="5348" width="16.5703125" style="211" bestFit="1" customWidth="1"/>
    <col min="5349" max="5349" width="0.5703125" style="211" customWidth="1"/>
    <col min="5350" max="5350" width="10.5703125" style="211" bestFit="1" customWidth="1"/>
    <col min="5351" max="5351" width="0.5703125" style="211" customWidth="1"/>
    <col min="5352" max="5352" width="12.28515625" style="211" bestFit="1" customWidth="1"/>
    <col min="5353" max="5353" width="0.5703125" style="211" customWidth="1"/>
    <col min="5354" max="5354" width="11.5703125" style="211" bestFit="1" customWidth="1"/>
    <col min="5355" max="5355" width="0.5703125" style="211" customWidth="1"/>
    <col min="5356" max="5356" width="12.42578125" style="211" bestFit="1" customWidth="1"/>
    <col min="5357" max="5586" width="9.140625" style="211"/>
    <col min="5587" max="5588" width="2.28515625" style="211" customWidth="1"/>
    <col min="5589" max="5589" width="25.7109375" style="211" customWidth="1"/>
    <col min="5590" max="5590" width="10.85546875" style="211" customWidth="1"/>
    <col min="5591" max="5591" width="0.5703125" style="211" customWidth="1"/>
    <col min="5592" max="5592" width="10.7109375" style="211" bestFit="1" customWidth="1"/>
    <col min="5593" max="5593" width="0.5703125" style="211" customWidth="1"/>
    <col min="5594" max="5594" width="10.7109375" style="211" bestFit="1" customWidth="1"/>
    <col min="5595" max="5595" width="0.5703125" style="211" customWidth="1"/>
    <col min="5596" max="5596" width="12.28515625" style="211" bestFit="1" customWidth="1"/>
    <col min="5597" max="5597" width="0.5703125" style="211" customWidth="1"/>
    <col min="5598" max="5598" width="10.28515625" style="211" bestFit="1" customWidth="1"/>
    <col min="5599" max="5599" width="0.5703125" style="211" customWidth="1"/>
    <col min="5600" max="5600" width="8.28515625" style="211" bestFit="1" customWidth="1"/>
    <col min="5601" max="5601" width="0.5703125" style="211" customWidth="1"/>
    <col min="5602" max="5602" width="9.140625" style="211" customWidth="1"/>
    <col min="5603" max="5603" width="0.5703125" style="211" customWidth="1"/>
    <col min="5604" max="5604" width="16.5703125" style="211" bestFit="1" customWidth="1"/>
    <col min="5605" max="5605" width="0.5703125" style="211" customWidth="1"/>
    <col min="5606" max="5606" width="10.5703125" style="211" bestFit="1" customWidth="1"/>
    <col min="5607" max="5607" width="0.5703125" style="211" customWidth="1"/>
    <col min="5608" max="5608" width="12.28515625" style="211" bestFit="1" customWidth="1"/>
    <col min="5609" max="5609" width="0.5703125" style="211" customWidth="1"/>
    <col min="5610" max="5610" width="11.5703125" style="211" bestFit="1" customWidth="1"/>
    <col min="5611" max="5611" width="0.5703125" style="211" customWidth="1"/>
    <col min="5612" max="5612" width="12.42578125" style="211" bestFit="1" customWidth="1"/>
    <col min="5613" max="5842" width="9.140625" style="211"/>
    <col min="5843" max="5844" width="2.28515625" style="211" customWidth="1"/>
    <col min="5845" max="5845" width="25.7109375" style="211" customWidth="1"/>
    <col min="5846" max="5846" width="10.85546875" style="211" customWidth="1"/>
    <col min="5847" max="5847" width="0.5703125" style="211" customWidth="1"/>
    <col min="5848" max="5848" width="10.7109375" style="211" bestFit="1" customWidth="1"/>
    <col min="5849" max="5849" width="0.5703125" style="211" customWidth="1"/>
    <col min="5850" max="5850" width="10.7109375" style="211" bestFit="1" customWidth="1"/>
    <col min="5851" max="5851" width="0.5703125" style="211" customWidth="1"/>
    <col min="5852" max="5852" width="12.28515625" style="211" bestFit="1" customWidth="1"/>
    <col min="5853" max="5853" width="0.5703125" style="211" customWidth="1"/>
    <col min="5854" max="5854" width="10.28515625" style="211" bestFit="1" customWidth="1"/>
    <col min="5855" max="5855" width="0.5703125" style="211" customWidth="1"/>
    <col min="5856" max="5856" width="8.28515625" style="211" bestFit="1" customWidth="1"/>
    <col min="5857" max="5857" width="0.5703125" style="211" customWidth="1"/>
    <col min="5858" max="5858" width="9.140625" style="211" customWidth="1"/>
    <col min="5859" max="5859" width="0.5703125" style="211" customWidth="1"/>
    <col min="5860" max="5860" width="16.5703125" style="211" bestFit="1" customWidth="1"/>
    <col min="5861" max="5861" width="0.5703125" style="211" customWidth="1"/>
    <col min="5862" max="5862" width="10.5703125" style="211" bestFit="1" customWidth="1"/>
    <col min="5863" max="5863" width="0.5703125" style="211" customWidth="1"/>
    <col min="5864" max="5864" width="12.28515625" style="211" bestFit="1" customWidth="1"/>
    <col min="5865" max="5865" width="0.5703125" style="211" customWidth="1"/>
    <col min="5866" max="5866" width="11.5703125" style="211" bestFit="1" customWidth="1"/>
    <col min="5867" max="5867" width="0.5703125" style="211" customWidth="1"/>
    <col min="5868" max="5868" width="12.42578125" style="211" bestFit="1" customWidth="1"/>
    <col min="5869" max="6098" width="9.140625" style="211"/>
    <col min="6099" max="6100" width="2.28515625" style="211" customWidth="1"/>
    <col min="6101" max="6101" width="25.7109375" style="211" customWidth="1"/>
    <col min="6102" max="6102" width="10.85546875" style="211" customWidth="1"/>
    <col min="6103" max="6103" width="0.5703125" style="211" customWidth="1"/>
    <col min="6104" max="6104" width="10.7109375" style="211" bestFit="1" customWidth="1"/>
    <col min="6105" max="6105" width="0.5703125" style="211" customWidth="1"/>
    <col min="6106" max="6106" width="10.7109375" style="211" bestFit="1" customWidth="1"/>
    <col min="6107" max="6107" width="0.5703125" style="211" customWidth="1"/>
    <col min="6108" max="6108" width="12.28515625" style="211" bestFit="1" customWidth="1"/>
    <col min="6109" max="6109" width="0.5703125" style="211" customWidth="1"/>
    <col min="6110" max="6110" width="10.28515625" style="211" bestFit="1" customWidth="1"/>
    <col min="6111" max="6111" width="0.5703125" style="211" customWidth="1"/>
    <col min="6112" max="6112" width="8.28515625" style="211" bestFit="1" customWidth="1"/>
    <col min="6113" max="6113" width="0.5703125" style="211" customWidth="1"/>
    <col min="6114" max="6114" width="9.140625" style="211" customWidth="1"/>
    <col min="6115" max="6115" width="0.5703125" style="211" customWidth="1"/>
    <col min="6116" max="6116" width="16.5703125" style="211" bestFit="1" customWidth="1"/>
    <col min="6117" max="6117" width="0.5703125" style="211" customWidth="1"/>
    <col min="6118" max="6118" width="10.5703125" style="211" bestFit="1" customWidth="1"/>
    <col min="6119" max="6119" width="0.5703125" style="211" customWidth="1"/>
    <col min="6120" max="6120" width="12.28515625" style="211" bestFit="1" customWidth="1"/>
    <col min="6121" max="6121" width="0.5703125" style="211" customWidth="1"/>
    <col min="6122" max="6122" width="11.5703125" style="211" bestFit="1" customWidth="1"/>
    <col min="6123" max="6123" width="0.5703125" style="211" customWidth="1"/>
    <col min="6124" max="6124" width="12.42578125" style="211" bestFit="1" customWidth="1"/>
    <col min="6125" max="6354" width="9.140625" style="211"/>
    <col min="6355" max="6356" width="2.28515625" style="211" customWidth="1"/>
    <col min="6357" max="6357" width="25.7109375" style="211" customWidth="1"/>
    <col min="6358" max="6358" width="10.85546875" style="211" customWidth="1"/>
    <col min="6359" max="6359" width="0.5703125" style="211" customWidth="1"/>
    <col min="6360" max="6360" width="10.7109375" style="211" bestFit="1" customWidth="1"/>
    <col min="6361" max="6361" width="0.5703125" style="211" customWidth="1"/>
    <col min="6362" max="6362" width="10.7109375" style="211" bestFit="1" customWidth="1"/>
    <col min="6363" max="6363" width="0.5703125" style="211" customWidth="1"/>
    <col min="6364" max="6364" width="12.28515625" style="211" bestFit="1" customWidth="1"/>
    <col min="6365" max="6365" width="0.5703125" style="211" customWidth="1"/>
    <col min="6366" max="6366" width="10.28515625" style="211" bestFit="1" customWidth="1"/>
    <col min="6367" max="6367" width="0.5703125" style="211" customWidth="1"/>
    <col min="6368" max="6368" width="8.28515625" style="211" bestFit="1" customWidth="1"/>
    <col min="6369" max="6369" width="0.5703125" style="211" customWidth="1"/>
    <col min="6370" max="6370" width="9.140625" style="211" customWidth="1"/>
    <col min="6371" max="6371" width="0.5703125" style="211" customWidth="1"/>
    <col min="6372" max="6372" width="16.5703125" style="211" bestFit="1" customWidth="1"/>
    <col min="6373" max="6373" width="0.5703125" style="211" customWidth="1"/>
    <col min="6374" max="6374" width="10.5703125" style="211" bestFit="1" customWidth="1"/>
    <col min="6375" max="6375" width="0.5703125" style="211" customWidth="1"/>
    <col min="6376" max="6376" width="12.28515625" style="211" bestFit="1" customWidth="1"/>
    <col min="6377" max="6377" width="0.5703125" style="211" customWidth="1"/>
    <col min="6378" max="6378" width="11.5703125" style="211" bestFit="1" customWidth="1"/>
    <col min="6379" max="6379" width="0.5703125" style="211" customWidth="1"/>
    <col min="6380" max="6380" width="12.42578125" style="211" bestFit="1" customWidth="1"/>
    <col min="6381" max="6610" width="9.140625" style="211"/>
    <col min="6611" max="6612" width="2.28515625" style="211" customWidth="1"/>
    <col min="6613" max="6613" width="25.7109375" style="211" customWidth="1"/>
    <col min="6614" max="6614" width="10.85546875" style="211" customWidth="1"/>
    <col min="6615" max="6615" width="0.5703125" style="211" customWidth="1"/>
    <col min="6616" max="6616" width="10.7109375" style="211" bestFit="1" customWidth="1"/>
    <col min="6617" max="6617" width="0.5703125" style="211" customWidth="1"/>
    <col min="6618" max="6618" width="10.7109375" style="211" bestFit="1" customWidth="1"/>
    <col min="6619" max="6619" width="0.5703125" style="211" customWidth="1"/>
    <col min="6620" max="6620" width="12.28515625" style="211" bestFit="1" customWidth="1"/>
    <col min="6621" max="6621" width="0.5703125" style="211" customWidth="1"/>
    <col min="6622" max="6622" width="10.28515625" style="211" bestFit="1" customWidth="1"/>
    <col min="6623" max="6623" width="0.5703125" style="211" customWidth="1"/>
    <col min="6624" max="6624" width="8.28515625" style="211" bestFit="1" customWidth="1"/>
    <col min="6625" max="6625" width="0.5703125" style="211" customWidth="1"/>
    <col min="6626" max="6626" width="9.140625" style="211" customWidth="1"/>
    <col min="6627" max="6627" width="0.5703125" style="211" customWidth="1"/>
    <col min="6628" max="6628" width="16.5703125" style="211" bestFit="1" customWidth="1"/>
    <col min="6629" max="6629" width="0.5703125" style="211" customWidth="1"/>
    <col min="6630" max="6630" width="10.5703125" style="211" bestFit="1" customWidth="1"/>
    <col min="6631" max="6631" width="0.5703125" style="211" customWidth="1"/>
    <col min="6632" max="6632" width="12.28515625" style="211" bestFit="1" customWidth="1"/>
    <col min="6633" max="6633" width="0.5703125" style="211" customWidth="1"/>
    <col min="6634" max="6634" width="11.5703125" style="211" bestFit="1" customWidth="1"/>
    <col min="6635" max="6635" width="0.5703125" style="211" customWidth="1"/>
    <col min="6636" max="6636" width="12.42578125" style="211" bestFit="1" customWidth="1"/>
    <col min="6637" max="6866" width="9.140625" style="211"/>
    <col min="6867" max="6868" width="2.28515625" style="211" customWidth="1"/>
    <col min="6869" max="6869" width="25.7109375" style="211" customWidth="1"/>
    <col min="6870" max="6870" width="10.85546875" style="211" customWidth="1"/>
    <col min="6871" max="6871" width="0.5703125" style="211" customWidth="1"/>
    <col min="6872" max="6872" width="10.7109375" style="211" bestFit="1" customWidth="1"/>
    <col min="6873" max="6873" width="0.5703125" style="211" customWidth="1"/>
    <col min="6874" max="6874" width="10.7109375" style="211" bestFit="1" customWidth="1"/>
    <col min="6875" max="6875" width="0.5703125" style="211" customWidth="1"/>
    <col min="6876" max="6876" width="12.28515625" style="211" bestFit="1" customWidth="1"/>
    <col min="6877" max="6877" width="0.5703125" style="211" customWidth="1"/>
    <col min="6878" max="6878" width="10.28515625" style="211" bestFit="1" customWidth="1"/>
    <col min="6879" max="6879" width="0.5703125" style="211" customWidth="1"/>
    <col min="6880" max="6880" width="8.28515625" style="211" bestFit="1" customWidth="1"/>
    <col min="6881" max="6881" width="0.5703125" style="211" customWidth="1"/>
    <col min="6882" max="6882" width="9.140625" style="211" customWidth="1"/>
    <col min="6883" max="6883" width="0.5703125" style="211" customWidth="1"/>
    <col min="6884" max="6884" width="16.5703125" style="211" bestFit="1" customWidth="1"/>
    <col min="6885" max="6885" width="0.5703125" style="211" customWidth="1"/>
    <col min="6886" max="6886" width="10.5703125" style="211" bestFit="1" customWidth="1"/>
    <col min="6887" max="6887" width="0.5703125" style="211" customWidth="1"/>
    <col min="6888" max="6888" width="12.28515625" style="211" bestFit="1" customWidth="1"/>
    <col min="6889" max="6889" width="0.5703125" style="211" customWidth="1"/>
    <col min="6890" max="6890" width="11.5703125" style="211" bestFit="1" customWidth="1"/>
    <col min="6891" max="6891" width="0.5703125" style="211" customWidth="1"/>
    <col min="6892" max="6892" width="12.42578125" style="211" bestFit="1" customWidth="1"/>
    <col min="6893" max="7122" width="9.140625" style="211"/>
    <col min="7123" max="7124" width="2.28515625" style="211" customWidth="1"/>
    <col min="7125" max="7125" width="25.7109375" style="211" customWidth="1"/>
    <col min="7126" max="7126" width="10.85546875" style="211" customWidth="1"/>
    <col min="7127" max="7127" width="0.5703125" style="211" customWidth="1"/>
    <col min="7128" max="7128" width="10.7109375" style="211" bestFit="1" customWidth="1"/>
    <col min="7129" max="7129" width="0.5703125" style="211" customWidth="1"/>
    <col min="7130" max="7130" width="10.7109375" style="211" bestFit="1" customWidth="1"/>
    <col min="7131" max="7131" width="0.5703125" style="211" customWidth="1"/>
    <col min="7132" max="7132" width="12.28515625" style="211" bestFit="1" customWidth="1"/>
    <col min="7133" max="7133" width="0.5703125" style="211" customWidth="1"/>
    <col min="7134" max="7134" width="10.28515625" style="211" bestFit="1" customWidth="1"/>
    <col min="7135" max="7135" width="0.5703125" style="211" customWidth="1"/>
    <col min="7136" max="7136" width="8.28515625" style="211" bestFit="1" customWidth="1"/>
    <col min="7137" max="7137" width="0.5703125" style="211" customWidth="1"/>
    <col min="7138" max="7138" width="9.140625" style="211" customWidth="1"/>
    <col min="7139" max="7139" width="0.5703125" style="211" customWidth="1"/>
    <col min="7140" max="7140" width="16.5703125" style="211" bestFit="1" customWidth="1"/>
    <col min="7141" max="7141" width="0.5703125" style="211" customWidth="1"/>
    <col min="7142" max="7142" width="10.5703125" style="211" bestFit="1" customWidth="1"/>
    <col min="7143" max="7143" width="0.5703125" style="211" customWidth="1"/>
    <col min="7144" max="7144" width="12.28515625" style="211" bestFit="1" customWidth="1"/>
    <col min="7145" max="7145" width="0.5703125" style="211" customWidth="1"/>
    <col min="7146" max="7146" width="11.5703125" style="211" bestFit="1" customWidth="1"/>
    <col min="7147" max="7147" width="0.5703125" style="211" customWidth="1"/>
    <col min="7148" max="7148" width="12.42578125" style="211" bestFit="1" customWidth="1"/>
    <col min="7149" max="7378" width="9.140625" style="211"/>
    <col min="7379" max="7380" width="2.28515625" style="211" customWidth="1"/>
    <col min="7381" max="7381" width="25.7109375" style="211" customWidth="1"/>
    <col min="7382" max="7382" width="10.85546875" style="211" customWidth="1"/>
    <col min="7383" max="7383" width="0.5703125" style="211" customWidth="1"/>
    <col min="7384" max="7384" width="10.7109375" style="211" bestFit="1" customWidth="1"/>
    <col min="7385" max="7385" width="0.5703125" style="211" customWidth="1"/>
    <col min="7386" max="7386" width="10.7109375" style="211" bestFit="1" customWidth="1"/>
    <col min="7387" max="7387" width="0.5703125" style="211" customWidth="1"/>
    <col min="7388" max="7388" width="12.28515625" style="211" bestFit="1" customWidth="1"/>
    <col min="7389" max="7389" width="0.5703125" style="211" customWidth="1"/>
    <col min="7390" max="7390" width="10.28515625" style="211" bestFit="1" customWidth="1"/>
    <col min="7391" max="7391" width="0.5703125" style="211" customWidth="1"/>
    <col min="7392" max="7392" width="8.28515625" style="211" bestFit="1" customWidth="1"/>
    <col min="7393" max="7393" width="0.5703125" style="211" customWidth="1"/>
    <col min="7394" max="7394" width="9.140625" style="211" customWidth="1"/>
    <col min="7395" max="7395" width="0.5703125" style="211" customWidth="1"/>
    <col min="7396" max="7396" width="16.5703125" style="211" bestFit="1" customWidth="1"/>
    <col min="7397" max="7397" width="0.5703125" style="211" customWidth="1"/>
    <col min="7398" max="7398" width="10.5703125" style="211" bestFit="1" customWidth="1"/>
    <col min="7399" max="7399" width="0.5703125" style="211" customWidth="1"/>
    <col min="7400" max="7400" width="12.28515625" style="211" bestFit="1" customWidth="1"/>
    <col min="7401" max="7401" width="0.5703125" style="211" customWidth="1"/>
    <col min="7402" max="7402" width="11.5703125" style="211" bestFit="1" customWidth="1"/>
    <col min="7403" max="7403" width="0.5703125" style="211" customWidth="1"/>
    <col min="7404" max="7404" width="12.42578125" style="211" bestFit="1" customWidth="1"/>
    <col min="7405" max="7634" width="9.140625" style="211"/>
    <col min="7635" max="7636" width="2.28515625" style="211" customWidth="1"/>
    <col min="7637" max="7637" width="25.7109375" style="211" customWidth="1"/>
    <col min="7638" max="7638" width="10.85546875" style="211" customWidth="1"/>
    <col min="7639" max="7639" width="0.5703125" style="211" customWidth="1"/>
    <col min="7640" max="7640" width="10.7109375" style="211" bestFit="1" customWidth="1"/>
    <col min="7641" max="7641" width="0.5703125" style="211" customWidth="1"/>
    <col min="7642" max="7642" width="10.7109375" style="211" bestFit="1" customWidth="1"/>
    <col min="7643" max="7643" width="0.5703125" style="211" customWidth="1"/>
    <col min="7644" max="7644" width="12.28515625" style="211" bestFit="1" customWidth="1"/>
    <col min="7645" max="7645" width="0.5703125" style="211" customWidth="1"/>
    <col min="7646" max="7646" width="10.28515625" style="211" bestFit="1" customWidth="1"/>
    <col min="7647" max="7647" width="0.5703125" style="211" customWidth="1"/>
    <col min="7648" max="7648" width="8.28515625" style="211" bestFit="1" customWidth="1"/>
    <col min="7649" max="7649" width="0.5703125" style="211" customWidth="1"/>
    <col min="7650" max="7650" width="9.140625" style="211" customWidth="1"/>
    <col min="7651" max="7651" width="0.5703125" style="211" customWidth="1"/>
    <col min="7652" max="7652" width="16.5703125" style="211" bestFit="1" customWidth="1"/>
    <col min="7653" max="7653" width="0.5703125" style="211" customWidth="1"/>
    <col min="7654" max="7654" width="10.5703125" style="211" bestFit="1" customWidth="1"/>
    <col min="7655" max="7655" width="0.5703125" style="211" customWidth="1"/>
    <col min="7656" max="7656" width="12.28515625" style="211" bestFit="1" customWidth="1"/>
    <col min="7657" max="7657" width="0.5703125" style="211" customWidth="1"/>
    <col min="7658" max="7658" width="11.5703125" style="211" bestFit="1" customWidth="1"/>
    <col min="7659" max="7659" width="0.5703125" style="211" customWidth="1"/>
    <col min="7660" max="7660" width="12.42578125" style="211" bestFit="1" customWidth="1"/>
    <col min="7661" max="7890" width="9.140625" style="211"/>
    <col min="7891" max="7892" width="2.28515625" style="211" customWidth="1"/>
    <col min="7893" max="7893" width="25.7109375" style="211" customWidth="1"/>
    <col min="7894" max="7894" width="10.85546875" style="211" customWidth="1"/>
    <col min="7895" max="7895" width="0.5703125" style="211" customWidth="1"/>
    <col min="7896" max="7896" width="10.7109375" style="211" bestFit="1" customWidth="1"/>
    <col min="7897" max="7897" width="0.5703125" style="211" customWidth="1"/>
    <col min="7898" max="7898" width="10.7109375" style="211" bestFit="1" customWidth="1"/>
    <col min="7899" max="7899" width="0.5703125" style="211" customWidth="1"/>
    <col min="7900" max="7900" width="12.28515625" style="211" bestFit="1" customWidth="1"/>
    <col min="7901" max="7901" width="0.5703125" style="211" customWidth="1"/>
    <col min="7902" max="7902" width="10.28515625" style="211" bestFit="1" customWidth="1"/>
    <col min="7903" max="7903" width="0.5703125" style="211" customWidth="1"/>
    <col min="7904" max="7904" width="8.28515625" style="211" bestFit="1" customWidth="1"/>
    <col min="7905" max="7905" width="0.5703125" style="211" customWidth="1"/>
    <col min="7906" max="7906" width="9.140625" style="211" customWidth="1"/>
    <col min="7907" max="7907" width="0.5703125" style="211" customWidth="1"/>
    <col min="7908" max="7908" width="16.5703125" style="211" bestFit="1" customWidth="1"/>
    <col min="7909" max="7909" width="0.5703125" style="211" customWidth="1"/>
    <col min="7910" max="7910" width="10.5703125" style="211" bestFit="1" customWidth="1"/>
    <col min="7911" max="7911" width="0.5703125" style="211" customWidth="1"/>
    <col min="7912" max="7912" width="12.28515625" style="211" bestFit="1" customWidth="1"/>
    <col min="7913" max="7913" width="0.5703125" style="211" customWidth="1"/>
    <col min="7914" max="7914" width="11.5703125" style="211" bestFit="1" customWidth="1"/>
    <col min="7915" max="7915" width="0.5703125" style="211" customWidth="1"/>
    <col min="7916" max="7916" width="12.42578125" style="211" bestFit="1" customWidth="1"/>
    <col min="7917" max="8146" width="9.140625" style="211"/>
    <col min="8147" max="8148" width="2.28515625" style="211" customWidth="1"/>
    <col min="8149" max="8149" width="25.7109375" style="211" customWidth="1"/>
    <col min="8150" max="8150" width="10.85546875" style="211" customWidth="1"/>
    <col min="8151" max="8151" width="0.5703125" style="211" customWidth="1"/>
    <col min="8152" max="8152" width="10.7109375" style="211" bestFit="1" customWidth="1"/>
    <col min="8153" max="8153" width="0.5703125" style="211" customWidth="1"/>
    <col min="8154" max="8154" width="10.7109375" style="211" bestFit="1" customWidth="1"/>
    <col min="8155" max="8155" width="0.5703125" style="211" customWidth="1"/>
    <col min="8156" max="8156" width="12.28515625" style="211" bestFit="1" customWidth="1"/>
    <col min="8157" max="8157" width="0.5703125" style="211" customWidth="1"/>
    <col min="8158" max="8158" width="10.28515625" style="211" bestFit="1" customWidth="1"/>
    <col min="8159" max="8159" width="0.5703125" style="211" customWidth="1"/>
    <col min="8160" max="8160" width="8.28515625" style="211" bestFit="1" customWidth="1"/>
    <col min="8161" max="8161" width="0.5703125" style="211" customWidth="1"/>
    <col min="8162" max="8162" width="9.140625" style="211" customWidth="1"/>
    <col min="8163" max="8163" width="0.5703125" style="211" customWidth="1"/>
    <col min="8164" max="8164" width="16.5703125" style="211" bestFit="1" customWidth="1"/>
    <col min="8165" max="8165" width="0.5703125" style="211" customWidth="1"/>
    <col min="8166" max="8166" width="10.5703125" style="211" bestFit="1" customWidth="1"/>
    <col min="8167" max="8167" width="0.5703125" style="211" customWidth="1"/>
    <col min="8168" max="8168" width="12.28515625" style="211" bestFit="1" customWidth="1"/>
    <col min="8169" max="8169" width="0.5703125" style="211" customWidth="1"/>
    <col min="8170" max="8170" width="11.5703125" style="211" bestFit="1" customWidth="1"/>
    <col min="8171" max="8171" width="0.5703125" style="211" customWidth="1"/>
    <col min="8172" max="8172" width="12.42578125" style="211" bestFit="1" customWidth="1"/>
    <col min="8173" max="8402" width="9.140625" style="211"/>
    <col min="8403" max="8404" width="2.28515625" style="211" customWidth="1"/>
    <col min="8405" max="8405" width="25.7109375" style="211" customWidth="1"/>
    <col min="8406" max="8406" width="10.85546875" style="211" customWidth="1"/>
    <col min="8407" max="8407" width="0.5703125" style="211" customWidth="1"/>
    <col min="8408" max="8408" width="10.7109375" style="211" bestFit="1" customWidth="1"/>
    <col min="8409" max="8409" width="0.5703125" style="211" customWidth="1"/>
    <col min="8410" max="8410" width="10.7109375" style="211" bestFit="1" customWidth="1"/>
    <col min="8411" max="8411" width="0.5703125" style="211" customWidth="1"/>
    <col min="8412" max="8412" width="12.28515625" style="211" bestFit="1" customWidth="1"/>
    <col min="8413" max="8413" width="0.5703125" style="211" customWidth="1"/>
    <col min="8414" max="8414" width="10.28515625" style="211" bestFit="1" customWidth="1"/>
    <col min="8415" max="8415" width="0.5703125" style="211" customWidth="1"/>
    <col min="8416" max="8416" width="8.28515625" style="211" bestFit="1" customWidth="1"/>
    <col min="8417" max="8417" width="0.5703125" style="211" customWidth="1"/>
    <col min="8418" max="8418" width="9.140625" style="211" customWidth="1"/>
    <col min="8419" max="8419" width="0.5703125" style="211" customWidth="1"/>
    <col min="8420" max="8420" width="16.5703125" style="211" bestFit="1" customWidth="1"/>
    <col min="8421" max="8421" width="0.5703125" style="211" customWidth="1"/>
    <col min="8422" max="8422" width="10.5703125" style="211" bestFit="1" customWidth="1"/>
    <col min="8423" max="8423" width="0.5703125" style="211" customWidth="1"/>
    <col min="8424" max="8424" width="12.28515625" style="211" bestFit="1" customWidth="1"/>
    <col min="8425" max="8425" width="0.5703125" style="211" customWidth="1"/>
    <col min="8426" max="8426" width="11.5703125" style="211" bestFit="1" customWidth="1"/>
    <col min="8427" max="8427" width="0.5703125" style="211" customWidth="1"/>
    <col min="8428" max="8428" width="12.42578125" style="211" bestFit="1" customWidth="1"/>
    <col min="8429" max="8658" width="9.140625" style="211"/>
    <col min="8659" max="8660" width="2.28515625" style="211" customWidth="1"/>
    <col min="8661" max="8661" width="25.7109375" style="211" customWidth="1"/>
    <col min="8662" max="8662" width="10.85546875" style="211" customWidth="1"/>
    <col min="8663" max="8663" width="0.5703125" style="211" customWidth="1"/>
    <col min="8664" max="8664" width="10.7109375" style="211" bestFit="1" customWidth="1"/>
    <col min="8665" max="8665" width="0.5703125" style="211" customWidth="1"/>
    <col min="8666" max="8666" width="10.7109375" style="211" bestFit="1" customWidth="1"/>
    <col min="8667" max="8667" width="0.5703125" style="211" customWidth="1"/>
    <col min="8668" max="8668" width="12.28515625" style="211" bestFit="1" customWidth="1"/>
    <col min="8669" max="8669" width="0.5703125" style="211" customWidth="1"/>
    <col min="8670" max="8670" width="10.28515625" style="211" bestFit="1" customWidth="1"/>
    <col min="8671" max="8671" width="0.5703125" style="211" customWidth="1"/>
    <col min="8672" max="8672" width="8.28515625" style="211" bestFit="1" customWidth="1"/>
    <col min="8673" max="8673" width="0.5703125" style="211" customWidth="1"/>
    <col min="8674" max="8674" width="9.140625" style="211" customWidth="1"/>
    <col min="8675" max="8675" width="0.5703125" style="211" customWidth="1"/>
    <col min="8676" max="8676" width="16.5703125" style="211" bestFit="1" customWidth="1"/>
    <col min="8677" max="8677" width="0.5703125" style="211" customWidth="1"/>
    <col min="8678" max="8678" width="10.5703125" style="211" bestFit="1" customWidth="1"/>
    <col min="8679" max="8679" width="0.5703125" style="211" customWidth="1"/>
    <col min="8680" max="8680" width="12.28515625" style="211" bestFit="1" customWidth="1"/>
    <col min="8681" max="8681" width="0.5703125" style="211" customWidth="1"/>
    <col min="8682" max="8682" width="11.5703125" style="211" bestFit="1" customWidth="1"/>
    <col min="8683" max="8683" width="0.5703125" style="211" customWidth="1"/>
    <col min="8684" max="8684" width="12.42578125" style="211" bestFit="1" customWidth="1"/>
    <col min="8685" max="8914" width="9.140625" style="211"/>
    <col min="8915" max="8916" width="2.28515625" style="211" customWidth="1"/>
    <col min="8917" max="8917" width="25.7109375" style="211" customWidth="1"/>
    <col min="8918" max="8918" width="10.85546875" style="211" customWidth="1"/>
    <col min="8919" max="8919" width="0.5703125" style="211" customWidth="1"/>
    <col min="8920" max="8920" width="10.7109375" style="211" bestFit="1" customWidth="1"/>
    <col min="8921" max="8921" width="0.5703125" style="211" customWidth="1"/>
    <col min="8922" max="8922" width="10.7109375" style="211" bestFit="1" customWidth="1"/>
    <col min="8923" max="8923" width="0.5703125" style="211" customWidth="1"/>
    <col min="8924" max="8924" width="12.28515625" style="211" bestFit="1" customWidth="1"/>
    <col min="8925" max="8925" width="0.5703125" style="211" customWidth="1"/>
    <col min="8926" max="8926" width="10.28515625" style="211" bestFit="1" customWidth="1"/>
    <col min="8927" max="8927" width="0.5703125" style="211" customWidth="1"/>
    <col min="8928" max="8928" width="8.28515625" style="211" bestFit="1" customWidth="1"/>
    <col min="8929" max="8929" width="0.5703125" style="211" customWidth="1"/>
    <col min="8930" max="8930" width="9.140625" style="211" customWidth="1"/>
    <col min="8931" max="8931" width="0.5703125" style="211" customWidth="1"/>
    <col min="8932" max="8932" width="16.5703125" style="211" bestFit="1" customWidth="1"/>
    <col min="8933" max="8933" width="0.5703125" style="211" customWidth="1"/>
    <col min="8934" max="8934" width="10.5703125" style="211" bestFit="1" customWidth="1"/>
    <col min="8935" max="8935" width="0.5703125" style="211" customWidth="1"/>
    <col min="8936" max="8936" width="12.28515625" style="211" bestFit="1" customWidth="1"/>
    <col min="8937" max="8937" width="0.5703125" style="211" customWidth="1"/>
    <col min="8938" max="8938" width="11.5703125" style="211" bestFit="1" customWidth="1"/>
    <col min="8939" max="8939" width="0.5703125" style="211" customWidth="1"/>
    <col min="8940" max="8940" width="12.42578125" style="211" bestFit="1" customWidth="1"/>
    <col min="8941" max="9170" width="9.140625" style="211"/>
    <col min="9171" max="9172" width="2.28515625" style="211" customWidth="1"/>
    <col min="9173" max="9173" width="25.7109375" style="211" customWidth="1"/>
    <col min="9174" max="9174" width="10.85546875" style="211" customWidth="1"/>
    <col min="9175" max="9175" width="0.5703125" style="211" customWidth="1"/>
    <col min="9176" max="9176" width="10.7109375" style="211" bestFit="1" customWidth="1"/>
    <col min="9177" max="9177" width="0.5703125" style="211" customWidth="1"/>
    <col min="9178" max="9178" width="10.7109375" style="211" bestFit="1" customWidth="1"/>
    <col min="9179" max="9179" width="0.5703125" style="211" customWidth="1"/>
    <col min="9180" max="9180" width="12.28515625" style="211" bestFit="1" customWidth="1"/>
    <col min="9181" max="9181" width="0.5703125" style="211" customWidth="1"/>
    <col min="9182" max="9182" width="10.28515625" style="211" bestFit="1" customWidth="1"/>
    <col min="9183" max="9183" width="0.5703125" style="211" customWidth="1"/>
    <col min="9184" max="9184" width="8.28515625" style="211" bestFit="1" customWidth="1"/>
    <col min="9185" max="9185" width="0.5703125" style="211" customWidth="1"/>
    <col min="9186" max="9186" width="9.140625" style="211" customWidth="1"/>
    <col min="9187" max="9187" width="0.5703125" style="211" customWidth="1"/>
    <col min="9188" max="9188" width="16.5703125" style="211" bestFit="1" customWidth="1"/>
    <col min="9189" max="9189" width="0.5703125" style="211" customWidth="1"/>
    <col min="9190" max="9190" width="10.5703125" style="211" bestFit="1" customWidth="1"/>
    <col min="9191" max="9191" width="0.5703125" style="211" customWidth="1"/>
    <col min="9192" max="9192" width="12.28515625" style="211" bestFit="1" customWidth="1"/>
    <col min="9193" max="9193" width="0.5703125" style="211" customWidth="1"/>
    <col min="9194" max="9194" width="11.5703125" style="211" bestFit="1" customWidth="1"/>
    <col min="9195" max="9195" width="0.5703125" style="211" customWidth="1"/>
    <col min="9196" max="9196" width="12.42578125" style="211" bestFit="1" customWidth="1"/>
    <col min="9197" max="9426" width="9.140625" style="211"/>
    <col min="9427" max="9428" width="2.28515625" style="211" customWidth="1"/>
    <col min="9429" max="9429" width="25.7109375" style="211" customWidth="1"/>
    <col min="9430" max="9430" width="10.85546875" style="211" customWidth="1"/>
    <col min="9431" max="9431" width="0.5703125" style="211" customWidth="1"/>
    <col min="9432" max="9432" width="10.7109375" style="211" bestFit="1" customWidth="1"/>
    <col min="9433" max="9433" width="0.5703125" style="211" customWidth="1"/>
    <col min="9434" max="9434" width="10.7109375" style="211" bestFit="1" customWidth="1"/>
    <col min="9435" max="9435" width="0.5703125" style="211" customWidth="1"/>
    <col min="9436" max="9436" width="12.28515625" style="211" bestFit="1" customWidth="1"/>
    <col min="9437" max="9437" width="0.5703125" style="211" customWidth="1"/>
    <col min="9438" max="9438" width="10.28515625" style="211" bestFit="1" customWidth="1"/>
    <col min="9439" max="9439" width="0.5703125" style="211" customWidth="1"/>
    <col min="9440" max="9440" width="8.28515625" style="211" bestFit="1" customWidth="1"/>
    <col min="9441" max="9441" width="0.5703125" style="211" customWidth="1"/>
    <col min="9442" max="9442" width="9.140625" style="211" customWidth="1"/>
    <col min="9443" max="9443" width="0.5703125" style="211" customWidth="1"/>
    <col min="9444" max="9444" width="16.5703125" style="211" bestFit="1" customWidth="1"/>
    <col min="9445" max="9445" width="0.5703125" style="211" customWidth="1"/>
    <col min="9446" max="9446" width="10.5703125" style="211" bestFit="1" customWidth="1"/>
    <col min="9447" max="9447" width="0.5703125" style="211" customWidth="1"/>
    <col min="9448" max="9448" width="12.28515625" style="211" bestFit="1" customWidth="1"/>
    <col min="9449" max="9449" width="0.5703125" style="211" customWidth="1"/>
    <col min="9450" max="9450" width="11.5703125" style="211" bestFit="1" customWidth="1"/>
    <col min="9451" max="9451" width="0.5703125" style="211" customWidth="1"/>
    <col min="9452" max="9452" width="12.42578125" style="211" bestFit="1" customWidth="1"/>
    <col min="9453" max="9682" width="9.140625" style="211"/>
    <col min="9683" max="9684" width="2.28515625" style="211" customWidth="1"/>
    <col min="9685" max="9685" width="25.7109375" style="211" customWidth="1"/>
    <col min="9686" max="9686" width="10.85546875" style="211" customWidth="1"/>
    <col min="9687" max="9687" width="0.5703125" style="211" customWidth="1"/>
    <col min="9688" max="9688" width="10.7109375" style="211" bestFit="1" customWidth="1"/>
    <col min="9689" max="9689" width="0.5703125" style="211" customWidth="1"/>
    <col min="9690" max="9690" width="10.7109375" style="211" bestFit="1" customWidth="1"/>
    <col min="9691" max="9691" width="0.5703125" style="211" customWidth="1"/>
    <col min="9692" max="9692" width="12.28515625" style="211" bestFit="1" customWidth="1"/>
    <col min="9693" max="9693" width="0.5703125" style="211" customWidth="1"/>
    <col min="9694" max="9694" width="10.28515625" style="211" bestFit="1" customWidth="1"/>
    <col min="9695" max="9695" width="0.5703125" style="211" customWidth="1"/>
    <col min="9696" max="9696" width="8.28515625" style="211" bestFit="1" customWidth="1"/>
    <col min="9697" max="9697" width="0.5703125" style="211" customWidth="1"/>
    <col min="9698" max="9698" width="9.140625" style="211" customWidth="1"/>
    <col min="9699" max="9699" width="0.5703125" style="211" customWidth="1"/>
    <col min="9700" max="9700" width="16.5703125" style="211" bestFit="1" customWidth="1"/>
    <col min="9701" max="9701" width="0.5703125" style="211" customWidth="1"/>
    <col min="9702" max="9702" width="10.5703125" style="211" bestFit="1" customWidth="1"/>
    <col min="9703" max="9703" width="0.5703125" style="211" customWidth="1"/>
    <col min="9704" max="9704" width="12.28515625" style="211" bestFit="1" customWidth="1"/>
    <col min="9705" max="9705" width="0.5703125" style="211" customWidth="1"/>
    <col min="9706" max="9706" width="11.5703125" style="211" bestFit="1" customWidth="1"/>
    <col min="9707" max="9707" width="0.5703125" style="211" customWidth="1"/>
    <col min="9708" max="9708" width="12.42578125" style="211" bestFit="1" customWidth="1"/>
    <col min="9709" max="9938" width="9.140625" style="211"/>
    <col min="9939" max="9940" width="2.28515625" style="211" customWidth="1"/>
    <col min="9941" max="9941" width="25.7109375" style="211" customWidth="1"/>
    <col min="9942" max="9942" width="10.85546875" style="211" customWidth="1"/>
    <col min="9943" max="9943" width="0.5703125" style="211" customWidth="1"/>
    <col min="9944" max="9944" width="10.7109375" style="211" bestFit="1" customWidth="1"/>
    <col min="9945" max="9945" width="0.5703125" style="211" customWidth="1"/>
    <col min="9946" max="9946" width="10.7109375" style="211" bestFit="1" customWidth="1"/>
    <col min="9947" max="9947" width="0.5703125" style="211" customWidth="1"/>
    <col min="9948" max="9948" width="12.28515625" style="211" bestFit="1" customWidth="1"/>
    <col min="9949" max="9949" width="0.5703125" style="211" customWidth="1"/>
    <col min="9950" max="9950" width="10.28515625" style="211" bestFit="1" customWidth="1"/>
    <col min="9951" max="9951" width="0.5703125" style="211" customWidth="1"/>
    <col min="9952" max="9952" width="8.28515625" style="211" bestFit="1" customWidth="1"/>
    <col min="9953" max="9953" width="0.5703125" style="211" customWidth="1"/>
    <col min="9954" max="9954" width="9.140625" style="211" customWidth="1"/>
    <col min="9955" max="9955" width="0.5703125" style="211" customWidth="1"/>
    <col min="9956" max="9956" width="16.5703125" style="211" bestFit="1" customWidth="1"/>
    <col min="9957" max="9957" width="0.5703125" style="211" customWidth="1"/>
    <col min="9958" max="9958" width="10.5703125" style="211" bestFit="1" customWidth="1"/>
    <col min="9959" max="9959" width="0.5703125" style="211" customWidth="1"/>
    <col min="9960" max="9960" width="12.28515625" style="211" bestFit="1" customWidth="1"/>
    <col min="9961" max="9961" width="0.5703125" style="211" customWidth="1"/>
    <col min="9962" max="9962" width="11.5703125" style="211" bestFit="1" customWidth="1"/>
    <col min="9963" max="9963" width="0.5703125" style="211" customWidth="1"/>
    <col min="9964" max="9964" width="12.42578125" style="211" bestFit="1" customWidth="1"/>
    <col min="9965" max="10194" width="9.140625" style="211"/>
    <col min="10195" max="10196" width="2.28515625" style="211" customWidth="1"/>
    <col min="10197" max="10197" width="25.7109375" style="211" customWidth="1"/>
    <col min="10198" max="10198" width="10.85546875" style="211" customWidth="1"/>
    <col min="10199" max="10199" width="0.5703125" style="211" customWidth="1"/>
    <col min="10200" max="10200" width="10.7109375" style="211" bestFit="1" customWidth="1"/>
    <col min="10201" max="10201" width="0.5703125" style="211" customWidth="1"/>
    <col min="10202" max="10202" width="10.7109375" style="211" bestFit="1" customWidth="1"/>
    <col min="10203" max="10203" width="0.5703125" style="211" customWidth="1"/>
    <col min="10204" max="10204" width="12.28515625" style="211" bestFit="1" customWidth="1"/>
    <col min="10205" max="10205" width="0.5703125" style="211" customWidth="1"/>
    <col min="10206" max="10206" width="10.28515625" style="211" bestFit="1" customWidth="1"/>
    <col min="10207" max="10207" width="0.5703125" style="211" customWidth="1"/>
    <col min="10208" max="10208" width="8.28515625" style="211" bestFit="1" customWidth="1"/>
    <col min="10209" max="10209" width="0.5703125" style="211" customWidth="1"/>
    <col min="10210" max="10210" width="9.140625" style="211" customWidth="1"/>
    <col min="10211" max="10211" width="0.5703125" style="211" customWidth="1"/>
    <col min="10212" max="10212" width="16.5703125" style="211" bestFit="1" customWidth="1"/>
    <col min="10213" max="10213" width="0.5703125" style="211" customWidth="1"/>
    <col min="10214" max="10214" width="10.5703125" style="211" bestFit="1" customWidth="1"/>
    <col min="10215" max="10215" width="0.5703125" style="211" customWidth="1"/>
    <col min="10216" max="10216" width="12.28515625" style="211" bestFit="1" customWidth="1"/>
    <col min="10217" max="10217" width="0.5703125" style="211" customWidth="1"/>
    <col min="10218" max="10218" width="11.5703125" style="211" bestFit="1" customWidth="1"/>
    <col min="10219" max="10219" width="0.5703125" style="211" customWidth="1"/>
    <col min="10220" max="10220" width="12.42578125" style="211" bestFit="1" customWidth="1"/>
    <col min="10221" max="10450" width="9.140625" style="211"/>
    <col min="10451" max="10452" width="2.28515625" style="211" customWidth="1"/>
    <col min="10453" max="10453" width="25.7109375" style="211" customWidth="1"/>
    <col min="10454" max="10454" width="10.85546875" style="211" customWidth="1"/>
    <col min="10455" max="10455" width="0.5703125" style="211" customWidth="1"/>
    <col min="10456" max="10456" width="10.7109375" style="211" bestFit="1" customWidth="1"/>
    <col min="10457" max="10457" width="0.5703125" style="211" customWidth="1"/>
    <col min="10458" max="10458" width="10.7109375" style="211" bestFit="1" customWidth="1"/>
    <col min="10459" max="10459" width="0.5703125" style="211" customWidth="1"/>
    <col min="10460" max="10460" width="12.28515625" style="211" bestFit="1" customWidth="1"/>
    <col min="10461" max="10461" width="0.5703125" style="211" customWidth="1"/>
    <col min="10462" max="10462" width="10.28515625" style="211" bestFit="1" customWidth="1"/>
    <col min="10463" max="10463" width="0.5703125" style="211" customWidth="1"/>
    <col min="10464" max="10464" width="8.28515625" style="211" bestFit="1" customWidth="1"/>
    <col min="10465" max="10465" width="0.5703125" style="211" customWidth="1"/>
    <col min="10466" max="10466" width="9.140625" style="211" customWidth="1"/>
    <col min="10467" max="10467" width="0.5703125" style="211" customWidth="1"/>
    <col min="10468" max="10468" width="16.5703125" style="211" bestFit="1" customWidth="1"/>
    <col min="10469" max="10469" width="0.5703125" style="211" customWidth="1"/>
    <col min="10470" max="10470" width="10.5703125" style="211" bestFit="1" customWidth="1"/>
    <col min="10471" max="10471" width="0.5703125" style="211" customWidth="1"/>
    <col min="10472" max="10472" width="12.28515625" style="211" bestFit="1" customWidth="1"/>
    <col min="10473" max="10473" width="0.5703125" style="211" customWidth="1"/>
    <col min="10474" max="10474" width="11.5703125" style="211" bestFit="1" customWidth="1"/>
    <col min="10475" max="10475" width="0.5703125" style="211" customWidth="1"/>
    <col min="10476" max="10476" width="12.42578125" style="211" bestFit="1" customWidth="1"/>
    <col min="10477" max="10706" width="9.140625" style="211"/>
    <col min="10707" max="10708" width="2.28515625" style="211" customWidth="1"/>
    <col min="10709" max="10709" width="25.7109375" style="211" customWidth="1"/>
    <col min="10710" max="10710" width="10.85546875" style="211" customWidth="1"/>
    <col min="10711" max="10711" width="0.5703125" style="211" customWidth="1"/>
    <col min="10712" max="10712" width="10.7109375" style="211" bestFit="1" customWidth="1"/>
    <col min="10713" max="10713" width="0.5703125" style="211" customWidth="1"/>
    <col min="10714" max="10714" width="10.7109375" style="211" bestFit="1" customWidth="1"/>
    <col min="10715" max="10715" width="0.5703125" style="211" customWidth="1"/>
    <col min="10716" max="10716" width="12.28515625" style="211" bestFit="1" customWidth="1"/>
    <col min="10717" max="10717" width="0.5703125" style="211" customWidth="1"/>
    <col min="10718" max="10718" width="10.28515625" style="211" bestFit="1" customWidth="1"/>
    <col min="10719" max="10719" width="0.5703125" style="211" customWidth="1"/>
    <col min="10720" max="10720" width="8.28515625" style="211" bestFit="1" customWidth="1"/>
    <col min="10721" max="10721" width="0.5703125" style="211" customWidth="1"/>
    <col min="10722" max="10722" width="9.140625" style="211" customWidth="1"/>
    <col min="10723" max="10723" width="0.5703125" style="211" customWidth="1"/>
    <col min="10724" max="10724" width="16.5703125" style="211" bestFit="1" customWidth="1"/>
    <col min="10725" max="10725" width="0.5703125" style="211" customWidth="1"/>
    <col min="10726" max="10726" width="10.5703125" style="211" bestFit="1" customWidth="1"/>
    <col min="10727" max="10727" width="0.5703125" style="211" customWidth="1"/>
    <col min="10728" max="10728" width="12.28515625" style="211" bestFit="1" customWidth="1"/>
    <col min="10729" max="10729" width="0.5703125" style="211" customWidth="1"/>
    <col min="10730" max="10730" width="11.5703125" style="211" bestFit="1" customWidth="1"/>
    <col min="10731" max="10731" width="0.5703125" style="211" customWidth="1"/>
    <col min="10732" max="10732" width="12.42578125" style="211" bestFit="1" customWidth="1"/>
    <col min="10733" max="10962" width="9.140625" style="211"/>
    <col min="10963" max="10964" width="2.28515625" style="211" customWidth="1"/>
    <col min="10965" max="10965" width="25.7109375" style="211" customWidth="1"/>
    <col min="10966" max="10966" width="10.85546875" style="211" customWidth="1"/>
    <col min="10967" max="10967" width="0.5703125" style="211" customWidth="1"/>
    <col min="10968" max="10968" width="10.7109375" style="211" bestFit="1" customWidth="1"/>
    <col min="10969" max="10969" width="0.5703125" style="211" customWidth="1"/>
    <col min="10970" max="10970" width="10.7109375" style="211" bestFit="1" customWidth="1"/>
    <col min="10971" max="10971" width="0.5703125" style="211" customWidth="1"/>
    <col min="10972" max="10972" width="12.28515625" style="211" bestFit="1" customWidth="1"/>
    <col min="10973" max="10973" width="0.5703125" style="211" customWidth="1"/>
    <col min="10974" max="10974" width="10.28515625" style="211" bestFit="1" customWidth="1"/>
    <col min="10975" max="10975" width="0.5703125" style="211" customWidth="1"/>
    <col min="10976" max="10976" width="8.28515625" style="211" bestFit="1" customWidth="1"/>
    <col min="10977" max="10977" width="0.5703125" style="211" customWidth="1"/>
    <col min="10978" max="10978" width="9.140625" style="211" customWidth="1"/>
    <col min="10979" max="10979" width="0.5703125" style="211" customWidth="1"/>
    <col min="10980" max="10980" width="16.5703125" style="211" bestFit="1" customWidth="1"/>
    <col min="10981" max="10981" width="0.5703125" style="211" customWidth="1"/>
    <col min="10982" max="10982" width="10.5703125" style="211" bestFit="1" customWidth="1"/>
    <col min="10983" max="10983" width="0.5703125" style="211" customWidth="1"/>
    <col min="10984" max="10984" width="12.28515625" style="211" bestFit="1" customWidth="1"/>
    <col min="10985" max="10985" width="0.5703125" style="211" customWidth="1"/>
    <col min="10986" max="10986" width="11.5703125" style="211" bestFit="1" customWidth="1"/>
    <col min="10987" max="10987" width="0.5703125" style="211" customWidth="1"/>
    <col min="10988" max="10988" width="12.42578125" style="211" bestFit="1" customWidth="1"/>
    <col min="10989" max="11218" width="9.140625" style="211"/>
    <col min="11219" max="11220" width="2.28515625" style="211" customWidth="1"/>
    <col min="11221" max="11221" width="25.7109375" style="211" customWidth="1"/>
    <col min="11222" max="11222" width="10.85546875" style="211" customWidth="1"/>
    <col min="11223" max="11223" width="0.5703125" style="211" customWidth="1"/>
    <col min="11224" max="11224" width="10.7109375" style="211" bestFit="1" customWidth="1"/>
    <col min="11225" max="11225" width="0.5703125" style="211" customWidth="1"/>
    <col min="11226" max="11226" width="10.7109375" style="211" bestFit="1" customWidth="1"/>
    <col min="11227" max="11227" width="0.5703125" style="211" customWidth="1"/>
    <col min="11228" max="11228" width="12.28515625" style="211" bestFit="1" customWidth="1"/>
    <col min="11229" max="11229" width="0.5703125" style="211" customWidth="1"/>
    <col min="11230" max="11230" width="10.28515625" style="211" bestFit="1" customWidth="1"/>
    <col min="11231" max="11231" width="0.5703125" style="211" customWidth="1"/>
    <col min="11232" max="11232" width="8.28515625" style="211" bestFit="1" customWidth="1"/>
    <col min="11233" max="11233" width="0.5703125" style="211" customWidth="1"/>
    <col min="11234" max="11234" width="9.140625" style="211" customWidth="1"/>
    <col min="11235" max="11235" width="0.5703125" style="211" customWidth="1"/>
    <col min="11236" max="11236" width="16.5703125" style="211" bestFit="1" customWidth="1"/>
    <col min="11237" max="11237" width="0.5703125" style="211" customWidth="1"/>
    <col min="11238" max="11238" width="10.5703125" style="211" bestFit="1" customWidth="1"/>
    <col min="11239" max="11239" width="0.5703125" style="211" customWidth="1"/>
    <col min="11240" max="11240" width="12.28515625" style="211" bestFit="1" customWidth="1"/>
    <col min="11241" max="11241" width="0.5703125" style="211" customWidth="1"/>
    <col min="11242" max="11242" width="11.5703125" style="211" bestFit="1" customWidth="1"/>
    <col min="11243" max="11243" width="0.5703125" style="211" customWidth="1"/>
    <col min="11244" max="11244" width="12.42578125" style="211" bestFit="1" customWidth="1"/>
    <col min="11245" max="11474" width="9.140625" style="211"/>
    <col min="11475" max="11476" width="2.28515625" style="211" customWidth="1"/>
    <col min="11477" max="11477" width="25.7109375" style="211" customWidth="1"/>
    <col min="11478" max="11478" width="10.85546875" style="211" customWidth="1"/>
    <col min="11479" max="11479" width="0.5703125" style="211" customWidth="1"/>
    <col min="11480" max="11480" width="10.7109375" style="211" bestFit="1" customWidth="1"/>
    <col min="11481" max="11481" width="0.5703125" style="211" customWidth="1"/>
    <col min="11482" max="11482" width="10.7109375" style="211" bestFit="1" customWidth="1"/>
    <col min="11483" max="11483" width="0.5703125" style="211" customWidth="1"/>
    <col min="11484" max="11484" width="12.28515625" style="211" bestFit="1" customWidth="1"/>
    <col min="11485" max="11485" width="0.5703125" style="211" customWidth="1"/>
    <col min="11486" max="11486" width="10.28515625" style="211" bestFit="1" customWidth="1"/>
    <col min="11487" max="11487" width="0.5703125" style="211" customWidth="1"/>
    <col min="11488" max="11488" width="8.28515625" style="211" bestFit="1" customWidth="1"/>
    <col min="11489" max="11489" width="0.5703125" style="211" customWidth="1"/>
    <col min="11490" max="11490" width="9.140625" style="211" customWidth="1"/>
    <col min="11491" max="11491" width="0.5703125" style="211" customWidth="1"/>
    <col min="11492" max="11492" width="16.5703125" style="211" bestFit="1" customWidth="1"/>
    <col min="11493" max="11493" width="0.5703125" style="211" customWidth="1"/>
    <col min="11494" max="11494" width="10.5703125" style="211" bestFit="1" customWidth="1"/>
    <col min="11495" max="11495" width="0.5703125" style="211" customWidth="1"/>
    <col min="11496" max="11496" width="12.28515625" style="211" bestFit="1" customWidth="1"/>
    <col min="11497" max="11497" width="0.5703125" style="211" customWidth="1"/>
    <col min="11498" max="11498" width="11.5703125" style="211" bestFit="1" customWidth="1"/>
    <col min="11499" max="11499" width="0.5703125" style="211" customWidth="1"/>
    <col min="11500" max="11500" width="12.42578125" style="211" bestFit="1" customWidth="1"/>
    <col min="11501" max="11730" width="9.140625" style="211"/>
    <col min="11731" max="11732" width="2.28515625" style="211" customWidth="1"/>
    <col min="11733" max="11733" width="25.7109375" style="211" customWidth="1"/>
    <col min="11734" max="11734" width="10.85546875" style="211" customWidth="1"/>
    <col min="11735" max="11735" width="0.5703125" style="211" customWidth="1"/>
    <col min="11736" max="11736" width="10.7109375" style="211" bestFit="1" customWidth="1"/>
    <col min="11737" max="11737" width="0.5703125" style="211" customWidth="1"/>
    <col min="11738" max="11738" width="10.7109375" style="211" bestFit="1" customWidth="1"/>
    <col min="11739" max="11739" width="0.5703125" style="211" customWidth="1"/>
    <col min="11740" max="11740" width="12.28515625" style="211" bestFit="1" customWidth="1"/>
    <col min="11741" max="11741" width="0.5703125" style="211" customWidth="1"/>
    <col min="11742" max="11742" width="10.28515625" style="211" bestFit="1" customWidth="1"/>
    <col min="11743" max="11743" width="0.5703125" style="211" customWidth="1"/>
    <col min="11744" max="11744" width="8.28515625" style="211" bestFit="1" customWidth="1"/>
    <col min="11745" max="11745" width="0.5703125" style="211" customWidth="1"/>
    <col min="11746" max="11746" width="9.140625" style="211" customWidth="1"/>
    <col min="11747" max="11747" width="0.5703125" style="211" customWidth="1"/>
    <col min="11748" max="11748" width="16.5703125" style="211" bestFit="1" customWidth="1"/>
    <col min="11749" max="11749" width="0.5703125" style="211" customWidth="1"/>
    <col min="11750" max="11750" width="10.5703125" style="211" bestFit="1" customWidth="1"/>
    <col min="11751" max="11751" width="0.5703125" style="211" customWidth="1"/>
    <col min="11752" max="11752" width="12.28515625" style="211" bestFit="1" customWidth="1"/>
    <col min="11753" max="11753" width="0.5703125" style="211" customWidth="1"/>
    <col min="11754" max="11754" width="11.5703125" style="211" bestFit="1" customWidth="1"/>
    <col min="11755" max="11755" width="0.5703125" style="211" customWidth="1"/>
    <col min="11756" max="11756" width="12.42578125" style="211" bestFit="1" customWidth="1"/>
    <col min="11757" max="11986" width="9.140625" style="211"/>
    <col min="11987" max="11988" width="2.28515625" style="211" customWidth="1"/>
    <col min="11989" max="11989" width="25.7109375" style="211" customWidth="1"/>
    <col min="11990" max="11990" width="10.85546875" style="211" customWidth="1"/>
    <col min="11991" max="11991" width="0.5703125" style="211" customWidth="1"/>
    <col min="11992" max="11992" width="10.7109375" style="211" bestFit="1" customWidth="1"/>
    <col min="11993" max="11993" width="0.5703125" style="211" customWidth="1"/>
    <col min="11994" max="11994" width="10.7109375" style="211" bestFit="1" customWidth="1"/>
    <col min="11995" max="11995" width="0.5703125" style="211" customWidth="1"/>
    <col min="11996" max="11996" width="12.28515625" style="211" bestFit="1" customWidth="1"/>
    <col min="11997" max="11997" width="0.5703125" style="211" customWidth="1"/>
    <col min="11998" max="11998" width="10.28515625" style="211" bestFit="1" customWidth="1"/>
    <col min="11999" max="11999" width="0.5703125" style="211" customWidth="1"/>
    <col min="12000" max="12000" width="8.28515625" style="211" bestFit="1" customWidth="1"/>
    <col min="12001" max="12001" width="0.5703125" style="211" customWidth="1"/>
    <col min="12002" max="12002" width="9.140625" style="211" customWidth="1"/>
    <col min="12003" max="12003" width="0.5703125" style="211" customWidth="1"/>
    <col min="12004" max="12004" width="16.5703125" style="211" bestFit="1" customWidth="1"/>
    <col min="12005" max="12005" width="0.5703125" style="211" customWidth="1"/>
    <col min="12006" max="12006" width="10.5703125" style="211" bestFit="1" customWidth="1"/>
    <col min="12007" max="12007" width="0.5703125" style="211" customWidth="1"/>
    <col min="12008" max="12008" width="12.28515625" style="211" bestFit="1" customWidth="1"/>
    <col min="12009" max="12009" width="0.5703125" style="211" customWidth="1"/>
    <col min="12010" max="12010" width="11.5703125" style="211" bestFit="1" customWidth="1"/>
    <col min="12011" max="12011" width="0.5703125" style="211" customWidth="1"/>
    <col min="12012" max="12012" width="12.42578125" style="211" bestFit="1" customWidth="1"/>
    <col min="12013" max="12242" width="9.140625" style="211"/>
    <col min="12243" max="12244" width="2.28515625" style="211" customWidth="1"/>
    <col min="12245" max="12245" width="25.7109375" style="211" customWidth="1"/>
    <col min="12246" max="12246" width="10.85546875" style="211" customWidth="1"/>
    <col min="12247" max="12247" width="0.5703125" style="211" customWidth="1"/>
    <col min="12248" max="12248" width="10.7109375" style="211" bestFit="1" customWidth="1"/>
    <col min="12249" max="12249" width="0.5703125" style="211" customWidth="1"/>
    <col min="12250" max="12250" width="10.7109375" style="211" bestFit="1" customWidth="1"/>
    <col min="12251" max="12251" width="0.5703125" style="211" customWidth="1"/>
    <col min="12252" max="12252" width="12.28515625" style="211" bestFit="1" customWidth="1"/>
    <col min="12253" max="12253" width="0.5703125" style="211" customWidth="1"/>
    <col min="12254" max="12254" width="10.28515625" style="211" bestFit="1" customWidth="1"/>
    <col min="12255" max="12255" width="0.5703125" style="211" customWidth="1"/>
    <col min="12256" max="12256" width="8.28515625" style="211" bestFit="1" customWidth="1"/>
    <col min="12257" max="12257" width="0.5703125" style="211" customWidth="1"/>
    <col min="12258" max="12258" width="9.140625" style="211" customWidth="1"/>
    <col min="12259" max="12259" width="0.5703125" style="211" customWidth="1"/>
    <col min="12260" max="12260" width="16.5703125" style="211" bestFit="1" customWidth="1"/>
    <col min="12261" max="12261" width="0.5703125" style="211" customWidth="1"/>
    <col min="12262" max="12262" width="10.5703125" style="211" bestFit="1" customWidth="1"/>
    <col min="12263" max="12263" width="0.5703125" style="211" customWidth="1"/>
    <col min="12264" max="12264" width="12.28515625" style="211" bestFit="1" customWidth="1"/>
    <col min="12265" max="12265" width="0.5703125" style="211" customWidth="1"/>
    <col min="12266" max="12266" width="11.5703125" style="211" bestFit="1" customWidth="1"/>
    <col min="12267" max="12267" width="0.5703125" style="211" customWidth="1"/>
    <col min="12268" max="12268" width="12.42578125" style="211" bestFit="1" customWidth="1"/>
    <col min="12269" max="12498" width="9.140625" style="211"/>
    <col min="12499" max="12500" width="2.28515625" style="211" customWidth="1"/>
    <col min="12501" max="12501" width="25.7109375" style="211" customWidth="1"/>
    <col min="12502" max="12502" width="10.85546875" style="211" customWidth="1"/>
    <col min="12503" max="12503" width="0.5703125" style="211" customWidth="1"/>
    <col min="12504" max="12504" width="10.7109375" style="211" bestFit="1" customWidth="1"/>
    <col min="12505" max="12505" width="0.5703125" style="211" customWidth="1"/>
    <col min="12506" max="12506" width="10.7109375" style="211" bestFit="1" customWidth="1"/>
    <col min="12507" max="12507" width="0.5703125" style="211" customWidth="1"/>
    <col min="12508" max="12508" width="12.28515625" style="211" bestFit="1" customWidth="1"/>
    <col min="12509" max="12509" width="0.5703125" style="211" customWidth="1"/>
    <col min="12510" max="12510" width="10.28515625" style="211" bestFit="1" customWidth="1"/>
    <col min="12511" max="12511" width="0.5703125" style="211" customWidth="1"/>
    <col min="12512" max="12512" width="8.28515625" style="211" bestFit="1" customWidth="1"/>
    <col min="12513" max="12513" width="0.5703125" style="211" customWidth="1"/>
    <col min="12514" max="12514" width="9.140625" style="211" customWidth="1"/>
    <col min="12515" max="12515" width="0.5703125" style="211" customWidth="1"/>
    <col min="12516" max="12516" width="16.5703125" style="211" bestFit="1" customWidth="1"/>
    <col min="12517" max="12517" width="0.5703125" style="211" customWidth="1"/>
    <col min="12518" max="12518" width="10.5703125" style="211" bestFit="1" customWidth="1"/>
    <col min="12519" max="12519" width="0.5703125" style="211" customWidth="1"/>
    <col min="12520" max="12520" width="12.28515625" style="211" bestFit="1" customWidth="1"/>
    <col min="12521" max="12521" width="0.5703125" style="211" customWidth="1"/>
    <col min="12522" max="12522" width="11.5703125" style="211" bestFit="1" customWidth="1"/>
    <col min="12523" max="12523" width="0.5703125" style="211" customWidth="1"/>
    <col min="12524" max="12524" width="12.42578125" style="211" bestFit="1" customWidth="1"/>
    <col min="12525" max="12754" width="9.140625" style="211"/>
    <col min="12755" max="12756" width="2.28515625" style="211" customWidth="1"/>
    <col min="12757" max="12757" width="25.7109375" style="211" customWidth="1"/>
    <col min="12758" max="12758" width="10.85546875" style="211" customWidth="1"/>
    <col min="12759" max="12759" width="0.5703125" style="211" customWidth="1"/>
    <col min="12760" max="12760" width="10.7109375" style="211" bestFit="1" customWidth="1"/>
    <col min="12761" max="12761" width="0.5703125" style="211" customWidth="1"/>
    <col min="12762" max="12762" width="10.7109375" style="211" bestFit="1" customWidth="1"/>
    <col min="12763" max="12763" width="0.5703125" style="211" customWidth="1"/>
    <col min="12764" max="12764" width="12.28515625" style="211" bestFit="1" customWidth="1"/>
    <col min="12765" max="12765" width="0.5703125" style="211" customWidth="1"/>
    <col min="12766" max="12766" width="10.28515625" style="211" bestFit="1" customWidth="1"/>
    <col min="12767" max="12767" width="0.5703125" style="211" customWidth="1"/>
    <col min="12768" max="12768" width="8.28515625" style="211" bestFit="1" customWidth="1"/>
    <col min="12769" max="12769" width="0.5703125" style="211" customWidth="1"/>
    <col min="12770" max="12770" width="9.140625" style="211" customWidth="1"/>
    <col min="12771" max="12771" width="0.5703125" style="211" customWidth="1"/>
    <col min="12772" max="12772" width="16.5703125" style="211" bestFit="1" customWidth="1"/>
    <col min="12773" max="12773" width="0.5703125" style="211" customWidth="1"/>
    <col min="12774" max="12774" width="10.5703125" style="211" bestFit="1" customWidth="1"/>
    <col min="12775" max="12775" width="0.5703125" style="211" customWidth="1"/>
    <col min="12776" max="12776" width="12.28515625" style="211" bestFit="1" customWidth="1"/>
    <col min="12777" max="12777" width="0.5703125" style="211" customWidth="1"/>
    <col min="12778" max="12778" width="11.5703125" style="211" bestFit="1" customWidth="1"/>
    <col min="12779" max="12779" width="0.5703125" style="211" customWidth="1"/>
    <col min="12780" max="12780" width="12.42578125" style="211" bestFit="1" customWidth="1"/>
    <col min="12781" max="13010" width="9.140625" style="211"/>
    <col min="13011" max="13012" width="2.28515625" style="211" customWidth="1"/>
    <col min="13013" max="13013" width="25.7109375" style="211" customWidth="1"/>
    <col min="13014" max="13014" width="10.85546875" style="211" customWidth="1"/>
    <col min="13015" max="13015" width="0.5703125" style="211" customWidth="1"/>
    <col min="13016" max="13016" width="10.7109375" style="211" bestFit="1" customWidth="1"/>
    <col min="13017" max="13017" width="0.5703125" style="211" customWidth="1"/>
    <col min="13018" max="13018" width="10.7109375" style="211" bestFit="1" customWidth="1"/>
    <col min="13019" max="13019" width="0.5703125" style="211" customWidth="1"/>
    <col min="13020" max="13020" width="12.28515625" style="211" bestFit="1" customWidth="1"/>
    <col min="13021" max="13021" width="0.5703125" style="211" customWidth="1"/>
    <col min="13022" max="13022" width="10.28515625" style="211" bestFit="1" customWidth="1"/>
    <col min="13023" max="13023" width="0.5703125" style="211" customWidth="1"/>
    <col min="13024" max="13024" width="8.28515625" style="211" bestFit="1" customWidth="1"/>
    <col min="13025" max="13025" width="0.5703125" style="211" customWidth="1"/>
    <col min="13026" max="13026" width="9.140625" style="211" customWidth="1"/>
    <col min="13027" max="13027" width="0.5703125" style="211" customWidth="1"/>
    <col min="13028" max="13028" width="16.5703125" style="211" bestFit="1" customWidth="1"/>
    <col min="13029" max="13029" width="0.5703125" style="211" customWidth="1"/>
    <col min="13030" max="13030" width="10.5703125" style="211" bestFit="1" customWidth="1"/>
    <col min="13031" max="13031" width="0.5703125" style="211" customWidth="1"/>
    <col min="13032" max="13032" width="12.28515625" style="211" bestFit="1" customWidth="1"/>
    <col min="13033" max="13033" width="0.5703125" style="211" customWidth="1"/>
    <col min="13034" max="13034" width="11.5703125" style="211" bestFit="1" customWidth="1"/>
    <col min="13035" max="13035" width="0.5703125" style="211" customWidth="1"/>
    <col min="13036" max="13036" width="12.42578125" style="211" bestFit="1" customWidth="1"/>
    <col min="13037" max="13266" width="9.140625" style="211"/>
    <col min="13267" max="13268" width="2.28515625" style="211" customWidth="1"/>
    <col min="13269" max="13269" width="25.7109375" style="211" customWidth="1"/>
    <col min="13270" max="13270" width="10.85546875" style="211" customWidth="1"/>
    <col min="13271" max="13271" width="0.5703125" style="211" customWidth="1"/>
    <col min="13272" max="13272" width="10.7109375" style="211" bestFit="1" customWidth="1"/>
    <col min="13273" max="13273" width="0.5703125" style="211" customWidth="1"/>
    <col min="13274" max="13274" width="10.7109375" style="211" bestFit="1" customWidth="1"/>
    <col min="13275" max="13275" width="0.5703125" style="211" customWidth="1"/>
    <col min="13276" max="13276" width="12.28515625" style="211" bestFit="1" customWidth="1"/>
    <col min="13277" max="13277" width="0.5703125" style="211" customWidth="1"/>
    <col min="13278" max="13278" width="10.28515625" style="211" bestFit="1" customWidth="1"/>
    <col min="13279" max="13279" width="0.5703125" style="211" customWidth="1"/>
    <col min="13280" max="13280" width="8.28515625" style="211" bestFit="1" customWidth="1"/>
    <col min="13281" max="13281" width="0.5703125" style="211" customWidth="1"/>
    <col min="13282" max="13282" width="9.140625" style="211" customWidth="1"/>
    <col min="13283" max="13283" width="0.5703125" style="211" customWidth="1"/>
    <col min="13284" max="13284" width="16.5703125" style="211" bestFit="1" customWidth="1"/>
    <col min="13285" max="13285" width="0.5703125" style="211" customWidth="1"/>
    <col min="13286" max="13286" width="10.5703125" style="211" bestFit="1" customWidth="1"/>
    <col min="13287" max="13287" width="0.5703125" style="211" customWidth="1"/>
    <col min="13288" max="13288" width="12.28515625" style="211" bestFit="1" customWidth="1"/>
    <col min="13289" max="13289" width="0.5703125" style="211" customWidth="1"/>
    <col min="13290" max="13290" width="11.5703125" style="211" bestFit="1" customWidth="1"/>
    <col min="13291" max="13291" width="0.5703125" style="211" customWidth="1"/>
    <col min="13292" max="13292" width="12.42578125" style="211" bestFit="1" customWidth="1"/>
    <col min="13293" max="13522" width="9.140625" style="211"/>
    <col min="13523" max="13524" width="2.28515625" style="211" customWidth="1"/>
    <col min="13525" max="13525" width="25.7109375" style="211" customWidth="1"/>
    <col min="13526" max="13526" width="10.85546875" style="211" customWidth="1"/>
    <col min="13527" max="13527" width="0.5703125" style="211" customWidth="1"/>
    <col min="13528" max="13528" width="10.7109375" style="211" bestFit="1" customWidth="1"/>
    <col min="13529" max="13529" width="0.5703125" style="211" customWidth="1"/>
    <col min="13530" max="13530" width="10.7109375" style="211" bestFit="1" customWidth="1"/>
    <col min="13531" max="13531" width="0.5703125" style="211" customWidth="1"/>
    <col min="13532" max="13532" width="12.28515625" style="211" bestFit="1" customWidth="1"/>
    <col min="13533" max="13533" width="0.5703125" style="211" customWidth="1"/>
    <col min="13534" max="13534" width="10.28515625" style="211" bestFit="1" customWidth="1"/>
    <col min="13535" max="13535" width="0.5703125" style="211" customWidth="1"/>
    <col min="13536" max="13536" width="8.28515625" style="211" bestFit="1" customWidth="1"/>
    <col min="13537" max="13537" width="0.5703125" style="211" customWidth="1"/>
    <col min="13538" max="13538" width="9.140625" style="211" customWidth="1"/>
    <col min="13539" max="13539" width="0.5703125" style="211" customWidth="1"/>
    <col min="13540" max="13540" width="16.5703125" style="211" bestFit="1" customWidth="1"/>
    <col min="13541" max="13541" width="0.5703125" style="211" customWidth="1"/>
    <col min="13542" max="13542" width="10.5703125" style="211" bestFit="1" customWidth="1"/>
    <col min="13543" max="13543" width="0.5703125" style="211" customWidth="1"/>
    <col min="13544" max="13544" width="12.28515625" style="211" bestFit="1" customWidth="1"/>
    <col min="13545" max="13545" width="0.5703125" style="211" customWidth="1"/>
    <col min="13546" max="13546" width="11.5703125" style="211" bestFit="1" customWidth="1"/>
    <col min="13547" max="13547" width="0.5703125" style="211" customWidth="1"/>
    <col min="13548" max="13548" width="12.42578125" style="211" bestFit="1" customWidth="1"/>
    <col min="13549" max="13778" width="9.140625" style="211"/>
    <col min="13779" max="13780" width="2.28515625" style="211" customWidth="1"/>
    <col min="13781" max="13781" width="25.7109375" style="211" customWidth="1"/>
    <col min="13782" max="13782" width="10.85546875" style="211" customWidth="1"/>
    <col min="13783" max="13783" width="0.5703125" style="211" customWidth="1"/>
    <col min="13784" max="13784" width="10.7109375" style="211" bestFit="1" customWidth="1"/>
    <col min="13785" max="13785" width="0.5703125" style="211" customWidth="1"/>
    <col min="13786" max="13786" width="10.7109375" style="211" bestFit="1" customWidth="1"/>
    <col min="13787" max="13787" width="0.5703125" style="211" customWidth="1"/>
    <col min="13788" max="13788" width="12.28515625" style="211" bestFit="1" customWidth="1"/>
    <col min="13789" max="13789" width="0.5703125" style="211" customWidth="1"/>
    <col min="13790" max="13790" width="10.28515625" style="211" bestFit="1" customWidth="1"/>
    <col min="13791" max="13791" width="0.5703125" style="211" customWidth="1"/>
    <col min="13792" max="13792" width="8.28515625" style="211" bestFit="1" customWidth="1"/>
    <col min="13793" max="13793" width="0.5703125" style="211" customWidth="1"/>
    <col min="13794" max="13794" width="9.140625" style="211" customWidth="1"/>
    <col min="13795" max="13795" width="0.5703125" style="211" customWidth="1"/>
    <col min="13796" max="13796" width="16.5703125" style="211" bestFit="1" customWidth="1"/>
    <col min="13797" max="13797" width="0.5703125" style="211" customWidth="1"/>
    <col min="13798" max="13798" width="10.5703125" style="211" bestFit="1" customWidth="1"/>
    <col min="13799" max="13799" width="0.5703125" style="211" customWidth="1"/>
    <col min="13800" max="13800" width="12.28515625" style="211" bestFit="1" customWidth="1"/>
    <col min="13801" max="13801" width="0.5703125" style="211" customWidth="1"/>
    <col min="13802" max="13802" width="11.5703125" style="211" bestFit="1" customWidth="1"/>
    <col min="13803" max="13803" width="0.5703125" style="211" customWidth="1"/>
    <col min="13804" max="13804" width="12.42578125" style="211" bestFit="1" customWidth="1"/>
    <col min="13805" max="14034" width="9.140625" style="211"/>
    <col min="14035" max="14036" width="2.28515625" style="211" customWidth="1"/>
    <col min="14037" max="14037" width="25.7109375" style="211" customWidth="1"/>
    <col min="14038" max="14038" width="10.85546875" style="211" customWidth="1"/>
    <col min="14039" max="14039" width="0.5703125" style="211" customWidth="1"/>
    <col min="14040" max="14040" width="10.7109375" style="211" bestFit="1" customWidth="1"/>
    <col min="14041" max="14041" width="0.5703125" style="211" customWidth="1"/>
    <col min="14042" max="14042" width="10.7109375" style="211" bestFit="1" customWidth="1"/>
    <col min="14043" max="14043" width="0.5703125" style="211" customWidth="1"/>
    <col min="14044" max="14044" width="12.28515625" style="211" bestFit="1" customWidth="1"/>
    <col min="14045" max="14045" width="0.5703125" style="211" customWidth="1"/>
    <col min="14046" max="14046" width="10.28515625" style="211" bestFit="1" customWidth="1"/>
    <col min="14047" max="14047" width="0.5703125" style="211" customWidth="1"/>
    <col min="14048" max="14048" width="8.28515625" style="211" bestFit="1" customWidth="1"/>
    <col min="14049" max="14049" width="0.5703125" style="211" customWidth="1"/>
    <col min="14050" max="14050" width="9.140625" style="211" customWidth="1"/>
    <col min="14051" max="14051" width="0.5703125" style="211" customWidth="1"/>
    <col min="14052" max="14052" width="16.5703125" style="211" bestFit="1" customWidth="1"/>
    <col min="14053" max="14053" width="0.5703125" style="211" customWidth="1"/>
    <col min="14054" max="14054" width="10.5703125" style="211" bestFit="1" customWidth="1"/>
    <col min="14055" max="14055" width="0.5703125" style="211" customWidth="1"/>
    <col min="14056" max="14056" width="12.28515625" style="211" bestFit="1" customWidth="1"/>
    <col min="14057" max="14057" width="0.5703125" style="211" customWidth="1"/>
    <col min="14058" max="14058" width="11.5703125" style="211" bestFit="1" customWidth="1"/>
    <col min="14059" max="14059" width="0.5703125" style="211" customWidth="1"/>
    <col min="14060" max="14060" width="12.42578125" style="211" bestFit="1" customWidth="1"/>
    <col min="14061" max="14290" width="9.140625" style="211"/>
    <col min="14291" max="14292" width="2.28515625" style="211" customWidth="1"/>
    <col min="14293" max="14293" width="25.7109375" style="211" customWidth="1"/>
    <col min="14294" max="14294" width="10.85546875" style="211" customWidth="1"/>
    <col min="14295" max="14295" width="0.5703125" style="211" customWidth="1"/>
    <col min="14296" max="14296" width="10.7109375" style="211" bestFit="1" customWidth="1"/>
    <col min="14297" max="14297" width="0.5703125" style="211" customWidth="1"/>
    <col min="14298" max="14298" width="10.7109375" style="211" bestFit="1" customWidth="1"/>
    <col min="14299" max="14299" width="0.5703125" style="211" customWidth="1"/>
    <col min="14300" max="14300" width="12.28515625" style="211" bestFit="1" customWidth="1"/>
    <col min="14301" max="14301" width="0.5703125" style="211" customWidth="1"/>
    <col min="14302" max="14302" width="10.28515625" style="211" bestFit="1" customWidth="1"/>
    <col min="14303" max="14303" width="0.5703125" style="211" customWidth="1"/>
    <col min="14304" max="14304" width="8.28515625" style="211" bestFit="1" customWidth="1"/>
    <col min="14305" max="14305" width="0.5703125" style="211" customWidth="1"/>
    <col min="14306" max="14306" width="9.140625" style="211" customWidth="1"/>
    <col min="14307" max="14307" width="0.5703125" style="211" customWidth="1"/>
    <col min="14308" max="14308" width="16.5703125" style="211" bestFit="1" customWidth="1"/>
    <col min="14309" max="14309" width="0.5703125" style="211" customWidth="1"/>
    <col min="14310" max="14310" width="10.5703125" style="211" bestFit="1" customWidth="1"/>
    <col min="14311" max="14311" width="0.5703125" style="211" customWidth="1"/>
    <col min="14312" max="14312" width="12.28515625" style="211" bestFit="1" customWidth="1"/>
    <col min="14313" max="14313" width="0.5703125" style="211" customWidth="1"/>
    <col min="14314" max="14314" width="11.5703125" style="211" bestFit="1" customWidth="1"/>
    <col min="14315" max="14315" width="0.5703125" style="211" customWidth="1"/>
    <col min="14316" max="14316" width="12.42578125" style="211" bestFit="1" customWidth="1"/>
    <col min="14317" max="14546" width="9.140625" style="211"/>
    <col min="14547" max="14548" width="2.28515625" style="211" customWidth="1"/>
    <col min="14549" max="14549" width="25.7109375" style="211" customWidth="1"/>
    <col min="14550" max="14550" width="10.85546875" style="211" customWidth="1"/>
    <col min="14551" max="14551" width="0.5703125" style="211" customWidth="1"/>
    <col min="14552" max="14552" width="10.7109375" style="211" bestFit="1" customWidth="1"/>
    <col min="14553" max="14553" width="0.5703125" style="211" customWidth="1"/>
    <col min="14554" max="14554" width="10.7109375" style="211" bestFit="1" customWidth="1"/>
    <col min="14555" max="14555" width="0.5703125" style="211" customWidth="1"/>
    <col min="14556" max="14556" width="12.28515625" style="211" bestFit="1" customWidth="1"/>
    <col min="14557" max="14557" width="0.5703125" style="211" customWidth="1"/>
    <col min="14558" max="14558" width="10.28515625" style="211" bestFit="1" customWidth="1"/>
    <col min="14559" max="14559" width="0.5703125" style="211" customWidth="1"/>
    <col min="14560" max="14560" width="8.28515625" style="211" bestFit="1" customWidth="1"/>
    <col min="14561" max="14561" width="0.5703125" style="211" customWidth="1"/>
    <col min="14562" max="14562" width="9.140625" style="211" customWidth="1"/>
    <col min="14563" max="14563" width="0.5703125" style="211" customWidth="1"/>
    <col min="14564" max="14564" width="16.5703125" style="211" bestFit="1" customWidth="1"/>
    <col min="14565" max="14565" width="0.5703125" style="211" customWidth="1"/>
    <col min="14566" max="14566" width="10.5703125" style="211" bestFit="1" customWidth="1"/>
    <col min="14567" max="14567" width="0.5703125" style="211" customWidth="1"/>
    <col min="14568" max="14568" width="12.28515625" style="211" bestFit="1" customWidth="1"/>
    <col min="14569" max="14569" width="0.5703125" style="211" customWidth="1"/>
    <col min="14570" max="14570" width="11.5703125" style="211" bestFit="1" customWidth="1"/>
    <col min="14571" max="14571" width="0.5703125" style="211" customWidth="1"/>
    <col min="14572" max="14572" width="12.42578125" style="211" bestFit="1" customWidth="1"/>
    <col min="14573" max="14802" width="9.140625" style="211"/>
    <col min="14803" max="14804" width="2.28515625" style="211" customWidth="1"/>
    <col min="14805" max="14805" width="25.7109375" style="211" customWidth="1"/>
    <col min="14806" max="14806" width="10.85546875" style="211" customWidth="1"/>
    <col min="14807" max="14807" width="0.5703125" style="211" customWidth="1"/>
    <col min="14808" max="14808" width="10.7109375" style="211" bestFit="1" customWidth="1"/>
    <col min="14809" max="14809" width="0.5703125" style="211" customWidth="1"/>
    <col min="14810" max="14810" width="10.7109375" style="211" bestFit="1" customWidth="1"/>
    <col min="14811" max="14811" width="0.5703125" style="211" customWidth="1"/>
    <col min="14812" max="14812" width="12.28515625" style="211" bestFit="1" customWidth="1"/>
    <col min="14813" max="14813" width="0.5703125" style="211" customWidth="1"/>
    <col min="14814" max="14814" width="10.28515625" style="211" bestFit="1" customWidth="1"/>
    <col min="14815" max="14815" width="0.5703125" style="211" customWidth="1"/>
    <col min="14816" max="14816" width="8.28515625" style="211" bestFit="1" customWidth="1"/>
    <col min="14817" max="14817" width="0.5703125" style="211" customWidth="1"/>
    <col min="14818" max="14818" width="9.140625" style="211" customWidth="1"/>
    <col min="14819" max="14819" width="0.5703125" style="211" customWidth="1"/>
    <col min="14820" max="14820" width="16.5703125" style="211" bestFit="1" customWidth="1"/>
    <col min="14821" max="14821" width="0.5703125" style="211" customWidth="1"/>
    <col min="14822" max="14822" width="10.5703125" style="211" bestFit="1" customWidth="1"/>
    <col min="14823" max="14823" width="0.5703125" style="211" customWidth="1"/>
    <col min="14824" max="14824" width="12.28515625" style="211" bestFit="1" customWidth="1"/>
    <col min="14825" max="14825" width="0.5703125" style="211" customWidth="1"/>
    <col min="14826" max="14826" width="11.5703125" style="211" bestFit="1" customWidth="1"/>
    <col min="14827" max="14827" width="0.5703125" style="211" customWidth="1"/>
    <col min="14828" max="14828" width="12.42578125" style="211" bestFit="1" customWidth="1"/>
    <col min="14829" max="15058" width="9.140625" style="211"/>
    <col min="15059" max="15060" width="2.28515625" style="211" customWidth="1"/>
    <col min="15061" max="15061" width="25.7109375" style="211" customWidth="1"/>
    <col min="15062" max="15062" width="10.85546875" style="211" customWidth="1"/>
    <col min="15063" max="15063" width="0.5703125" style="211" customWidth="1"/>
    <col min="15064" max="15064" width="10.7109375" style="211" bestFit="1" customWidth="1"/>
    <col min="15065" max="15065" width="0.5703125" style="211" customWidth="1"/>
    <col min="15066" max="15066" width="10.7109375" style="211" bestFit="1" customWidth="1"/>
    <col min="15067" max="15067" width="0.5703125" style="211" customWidth="1"/>
    <col min="15068" max="15068" width="12.28515625" style="211" bestFit="1" customWidth="1"/>
    <col min="15069" max="15069" width="0.5703125" style="211" customWidth="1"/>
    <col min="15070" max="15070" width="10.28515625" style="211" bestFit="1" customWidth="1"/>
    <col min="15071" max="15071" width="0.5703125" style="211" customWidth="1"/>
    <col min="15072" max="15072" width="8.28515625" style="211" bestFit="1" customWidth="1"/>
    <col min="15073" max="15073" width="0.5703125" style="211" customWidth="1"/>
    <col min="15074" max="15074" width="9.140625" style="211" customWidth="1"/>
    <col min="15075" max="15075" width="0.5703125" style="211" customWidth="1"/>
    <col min="15076" max="15076" width="16.5703125" style="211" bestFit="1" customWidth="1"/>
    <col min="15077" max="15077" width="0.5703125" style="211" customWidth="1"/>
    <col min="15078" max="15078" width="10.5703125" style="211" bestFit="1" customWidth="1"/>
    <col min="15079" max="15079" width="0.5703125" style="211" customWidth="1"/>
    <col min="15080" max="15080" width="12.28515625" style="211" bestFit="1" customWidth="1"/>
    <col min="15081" max="15081" width="0.5703125" style="211" customWidth="1"/>
    <col min="15082" max="15082" width="11.5703125" style="211" bestFit="1" customWidth="1"/>
    <col min="15083" max="15083" width="0.5703125" style="211" customWidth="1"/>
    <col min="15084" max="15084" width="12.42578125" style="211" bestFit="1" customWidth="1"/>
    <col min="15085" max="15314" width="9.140625" style="211"/>
    <col min="15315" max="15316" width="2.28515625" style="211" customWidth="1"/>
    <col min="15317" max="15317" width="25.7109375" style="211" customWidth="1"/>
    <col min="15318" max="15318" width="10.85546875" style="211" customWidth="1"/>
    <col min="15319" max="15319" width="0.5703125" style="211" customWidth="1"/>
    <col min="15320" max="15320" width="10.7109375" style="211" bestFit="1" customWidth="1"/>
    <col min="15321" max="15321" width="0.5703125" style="211" customWidth="1"/>
    <col min="15322" max="15322" width="10.7109375" style="211" bestFit="1" customWidth="1"/>
    <col min="15323" max="15323" width="0.5703125" style="211" customWidth="1"/>
    <col min="15324" max="15324" width="12.28515625" style="211" bestFit="1" customWidth="1"/>
    <col min="15325" max="15325" width="0.5703125" style="211" customWidth="1"/>
    <col min="15326" max="15326" width="10.28515625" style="211" bestFit="1" customWidth="1"/>
    <col min="15327" max="15327" width="0.5703125" style="211" customWidth="1"/>
    <col min="15328" max="15328" width="8.28515625" style="211" bestFit="1" customWidth="1"/>
    <col min="15329" max="15329" width="0.5703125" style="211" customWidth="1"/>
    <col min="15330" max="15330" width="9.140625" style="211" customWidth="1"/>
    <col min="15331" max="15331" width="0.5703125" style="211" customWidth="1"/>
    <col min="15332" max="15332" width="16.5703125" style="211" bestFit="1" customWidth="1"/>
    <col min="15333" max="15333" width="0.5703125" style="211" customWidth="1"/>
    <col min="15334" max="15334" width="10.5703125" style="211" bestFit="1" customWidth="1"/>
    <col min="15335" max="15335" width="0.5703125" style="211" customWidth="1"/>
    <col min="15336" max="15336" width="12.28515625" style="211" bestFit="1" customWidth="1"/>
    <col min="15337" max="15337" width="0.5703125" style="211" customWidth="1"/>
    <col min="15338" max="15338" width="11.5703125" style="211" bestFit="1" customWidth="1"/>
    <col min="15339" max="15339" width="0.5703125" style="211" customWidth="1"/>
    <col min="15340" max="15340" width="12.42578125" style="211" bestFit="1" customWidth="1"/>
    <col min="15341" max="15570" width="9.140625" style="211"/>
    <col min="15571" max="15572" width="2.28515625" style="211" customWidth="1"/>
    <col min="15573" max="15573" width="25.7109375" style="211" customWidth="1"/>
    <col min="15574" max="15574" width="10.85546875" style="211" customWidth="1"/>
    <col min="15575" max="15575" width="0.5703125" style="211" customWidth="1"/>
    <col min="15576" max="15576" width="10.7109375" style="211" bestFit="1" customWidth="1"/>
    <col min="15577" max="15577" width="0.5703125" style="211" customWidth="1"/>
    <col min="15578" max="15578" width="10.7109375" style="211" bestFit="1" customWidth="1"/>
    <col min="15579" max="15579" width="0.5703125" style="211" customWidth="1"/>
    <col min="15580" max="15580" width="12.28515625" style="211" bestFit="1" customWidth="1"/>
    <col min="15581" max="15581" width="0.5703125" style="211" customWidth="1"/>
    <col min="15582" max="15582" width="10.28515625" style="211" bestFit="1" customWidth="1"/>
    <col min="15583" max="15583" width="0.5703125" style="211" customWidth="1"/>
    <col min="15584" max="15584" width="8.28515625" style="211" bestFit="1" customWidth="1"/>
    <col min="15585" max="15585" width="0.5703125" style="211" customWidth="1"/>
    <col min="15586" max="15586" width="9.140625" style="211" customWidth="1"/>
    <col min="15587" max="15587" width="0.5703125" style="211" customWidth="1"/>
    <col min="15588" max="15588" width="16.5703125" style="211" bestFit="1" customWidth="1"/>
    <col min="15589" max="15589" width="0.5703125" style="211" customWidth="1"/>
    <col min="15590" max="15590" width="10.5703125" style="211" bestFit="1" customWidth="1"/>
    <col min="15591" max="15591" width="0.5703125" style="211" customWidth="1"/>
    <col min="15592" max="15592" width="12.28515625" style="211" bestFit="1" customWidth="1"/>
    <col min="15593" max="15593" width="0.5703125" style="211" customWidth="1"/>
    <col min="15594" max="15594" width="11.5703125" style="211" bestFit="1" customWidth="1"/>
    <col min="15595" max="15595" width="0.5703125" style="211" customWidth="1"/>
    <col min="15596" max="15596" width="12.42578125" style="211" bestFit="1" customWidth="1"/>
    <col min="15597" max="15826" width="9.140625" style="211"/>
    <col min="15827" max="15828" width="2.28515625" style="211" customWidth="1"/>
    <col min="15829" max="15829" width="25.7109375" style="211" customWidth="1"/>
    <col min="15830" max="15830" width="10.85546875" style="211" customWidth="1"/>
    <col min="15831" max="15831" width="0.5703125" style="211" customWidth="1"/>
    <col min="15832" max="15832" width="10.7109375" style="211" bestFit="1" customWidth="1"/>
    <col min="15833" max="15833" width="0.5703125" style="211" customWidth="1"/>
    <col min="15834" max="15834" width="10.7109375" style="211" bestFit="1" customWidth="1"/>
    <col min="15835" max="15835" width="0.5703125" style="211" customWidth="1"/>
    <col min="15836" max="15836" width="12.28515625" style="211" bestFit="1" customWidth="1"/>
    <col min="15837" max="15837" width="0.5703125" style="211" customWidth="1"/>
    <col min="15838" max="15838" width="10.28515625" style="211" bestFit="1" customWidth="1"/>
    <col min="15839" max="15839" width="0.5703125" style="211" customWidth="1"/>
    <col min="15840" max="15840" width="8.28515625" style="211" bestFit="1" customWidth="1"/>
    <col min="15841" max="15841" width="0.5703125" style="211" customWidth="1"/>
    <col min="15842" max="15842" width="9.140625" style="211" customWidth="1"/>
    <col min="15843" max="15843" width="0.5703125" style="211" customWidth="1"/>
    <col min="15844" max="15844" width="16.5703125" style="211" bestFit="1" customWidth="1"/>
    <col min="15845" max="15845" width="0.5703125" style="211" customWidth="1"/>
    <col min="15846" max="15846" width="10.5703125" style="211" bestFit="1" customWidth="1"/>
    <col min="15847" max="15847" width="0.5703125" style="211" customWidth="1"/>
    <col min="15848" max="15848" width="12.28515625" style="211" bestFit="1" customWidth="1"/>
    <col min="15849" max="15849" width="0.5703125" style="211" customWidth="1"/>
    <col min="15850" max="15850" width="11.5703125" style="211" bestFit="1" customWidth="1"/>
    <col min="15851" max="15851" width="0.5703125" style="211" customWidth="1"/>
    <col min="15852" max="15852" width="12.42578125" style="211" bestFit="1" customWidth="1"/>
    <col min="15853" max="16082" width="9.140625" style="211"/>
    <col min="16083" max="16084" width="2.28515625" style="211" customWidth="1"/>
    <col min="16085" max="16085" width="25.7109375" style="211" customWidth="1"/>
    <col min="16086" max="16086" width="10.85546875" style="211" customWidth="1"/>
    <col min="16087" max="16087" width="0.5703125" style="211" customWidth="1"/>
    <col min="16088" max="16088" width="10.7109375" style="211" bestFit="1" customWidth="1"/>
    <col min="16089" max="16089" width="0.5703125" style="211" customWidth="1"/>
    <col min="16090" max="16090" width="10.7109375" style="211" bestFit="1" customWidth="1"/>
    <col min="16091" max="16091" width="0.5703125" style="211" customWidth="1"/>
    <col min="16092" max="16092" width="12.28515625" style="211" bestFit="1" customWidth="1"/>
    <col min="16093" max="16093" width="0.5703125" style="211" customWidth="1"/>
    <col min="16094" max="16094" width="10.28515625" style="211" bestFit="1" customWidth="1"/>
    <col min="16095" max="16095" width="0.5703125" style="211" customWidth="1"/>
    <col min="16096" max="16096" width="8.28515625" style="211" bestFit="1" customWidth="1"/>
    <col min="16097" max="16097" width="0.5703125" style="211" customWidth="1"/>
    <col min="16098" max="16098" width="9.140625" style="211" customWidth="1"/>
    <col min="16099" max="16099" width="0.5703125" style="211" customWidth="1"/>
    <col min="16100" max="16100" width="16.5703125" style="211" bestFit="1" customWidth="1"/>
    <col min="16101" max="16101" width="0.5703125" style="211" customWidth="1"/>
    <col min="16102" max="16102" width="10.5703125" style="211" bestFit="1" customWidth="1"/>
    <col min="16103" max="16103" width="0.5703125" style="211" customWidth="1"/>
    <col min="16104" max="16104" width="12.28515625" style="211" bestFit="1" customWidth="1"/>
    <col min="16105" max="16105" width="0.5703125" style="211" customWidth="1"/>
    <col min="16106" max="16106" width="11.5703125" style="211" bestFit="1" customWidth="1"/>
    <col min="16107" max="16107" width="0.5703125" style="211" customWidth="1"/>
    <col min="16108" max="16108" width="12.42578125" style="211" bestFit="1" customWidth="1"/>
    <col min="16109" max="16384" width="9.140625" style="211"/>
  </cols>
  <sheetData>
    <row r="1" spans="1:18" s="301" customFormat="1" ht="15.95" customHeight="1">
      <c r="A1" s="367" t="s">
        <v>549</v>
      </c>
      <c r="B1" s="367"/>
      <c r="C1" s="368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55"/>
      <c r="R1" s="355"/>
    </row>
    <row r="2" spans="1:18" s="301" customFormat="1" ht="15.95" customHeight="1">
      <c r="A2" s="367" t="s">
        <v>478</v>
      </c>
      <c r="B2" s="367"/>
      <c r="C2" s="368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</row>
    <row r="3" spans="1:18" s="301" customFormat="1" ht="15.95" customHeight="1">
      <c r="A3" s="369" t="s">
        <v>466</v>
      </c>
      <c r="B3" s="369"/>
      <c r="C3" s="370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</row>
    <row r="4" spans="1:18" s="301" customFormat="1">
      <c r="A4" s="387"/>
      <c r="B4" s="387"/>
      <c r="C4" s="38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</row>
    <row r="5" spans="1:18" s="301" customFormat="1" ht="15.95" customHeight="1">
      <c r="A5" s="372"/>
      <c r="B5" s="372"/>
      <c r="D5" s="452" t="s">
        <v>535</v>
      </c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</row>
    <row r="6" spans="1:18" s="301" customFormat="1" ht="15.95" customHeight="1">
      <c r="A6" s="372"/>
      <c r="B6" s="372"/>
      <c r="D6" s="374"/>
      <c r="E6" s="374"/>
      <c r="F6" s="374"/>
      <c r="G6" s="374"/>
      <c r="H6" s="453" t="s">
        <v>75</v>
      </c>
      <c r="I6" s="453"/>
      <c r="J6" s="453"/>
      <c r="K6" s="374"/>
      <c r="L6" s="454" t="s">
        <v>473</v>
      </c>
      <c r="M6" s="454"/>
      <c r="N6" s="454"/>
      <c r="O6" s="454"/>
      <c r="P6" s="454"/>
      <c r="Q6" s="374"/>
      <c r="R6" s="374"/>
    </row>
    <row r="7" spans="1:18" s="301" customFormat="1" ht="15.95" customHeight="1">
      <c r="A7" s="372"/>
      <c r="B7" s="372"/>
      <c r="D7" s="377"/>
      <c r="E7" s="378"/>
      <c r="F7" s="377"/>
      <c r="G7" s="378"/>
      <c r="H7" s="378"/>
      <c r="I7" s="379"/>
      <c r="J7" s="379"/>
      <c r="K7" s="378"/>
      <c r="L7" s="375"/>
      <c r="M7" s="378"/>
      <c r="N7" s="377" t="s">
        <v>483</v>
      </c>
      <c r="O7" s="378"/>
      <c r="P7" s="377"/>
      <c r="Q7" s="378"/>
      <c r="R7" s="377"/>
    </row>
    <row r="8" spans="1:18" s="301" customFormat="1" ht="15.95" customHeight="1">
      <c r="A8" s="372"/>
      <c r="B8" s="372"/>
      <c r="D8" s="377"/>
      <c r="E8" s="378"/>
      <c r="F8" s="377"/>
      <c r="G8" s="378"/>
      <c r="H8" s="378" t="s">
        <v>190</v>
      </c>
      <c r="I8" s="379"/>
      <c r="J8" s="379"/>
      <c r="K8" s="378"/>
      <c r="L8" s="375" t="s">
        <v>562</v>
      </c>
      <c r="M8" s="378"/>
      <c r="N8" s="377" t="s">
        <v>484</v>
      </c>
      <c r="O8" s="378"/>
      <c r="P8" s="377" t="s">
        <v>115</v>
      </c>
      <c r="Q8" s="378"/>
      <c r="R8" s="377"/>
    </row>
    <row r="9" spans="1:18" s="301" customFormat="1" ht="21" customHeight="1">
      <c r="A9" s="372"/>
      <c r="B9" s="372"/>
      <c r="D9" s="377" t="s">
        <v>427</v>
      </c>
      <c r="E9" s="378"/>
      <c r="F9" s="377" t="s">
        <v>195</v>
      </c>
      <c r="G9" s="378"/>
      <c r="H9" s="378" t="s">
        <v>191</v>
      </c>
      <c r="I9" s="378"/>
      <c r="J9" s="378"/>
      <c r="K9" s="378"/>
      <c r="L9" s="377" t="s">
        <v>563</v>
      </c>
      <c r="M9" s="378"/>
      <c r="N9" s="377" t="s">
        <v>485</v>
      </c>
      <c r="O9" s="378"/>
      <c r="P9" s="377" t="s">
        <v>118</v>
      </c>
      <c r="Q9" s="378"/>
      <c r="R9" s="378" t="s">
        <v>119</v>
      </c>
    </row>
    <row r="10" spans="1:18" s="301" customFormat="1" ht="19.5" customHeight="1">
      <c r="A10" s="372"/>
      <c r="B10" s="372"/>
      <c r="D10" s="375" t="s">
        <v>193</v>
      </c>
      <c r="E10" s="379"/>
      <c r="F10" s="375" t="s">
        <v>243</v>
      </c>
      <c r="G10" s="379"/>
      <c r="H10" s="379" t="s">
        <v>189</v>
      </c>
      <c r="I10" s="379"/>
      <c r="J10" s="379" t="s">
        <v>55</v>
      </c>
      <c r="K10" s="379"/>
      <c r="L10" s="375" t="s">
        <v>123</v>
      </c>
      <c r="M10" s="379"/>
      <c r="N10" s="375" t="s">
        <v>486</v>
      </c>
      <c r="O10" s="379"/>
      <c r="P10" s="375" t="s">
        <v>461</v>
      </c>
      <c r="Q10" s="379"/>
      <c r="R10" s="379" t="s">
        <v>461</v>
      </c>
    </row>
    <row r="11" spans="1:18" s="301" customFormat="1" ht="15.95" customHeight="1">
      <c r="A11" s="372"/>
      <c r="B11" s="372"/>
      <c r="D11" s="380" t="s">
        <v>428</v>
      </c>
      <c r="E11" s="378"/>
      <c r="F11" s="380" t="s">
        <v>428</v>
      </c>
      <c r="G11" s="378"/>
      <c r="H11" s="380" t="s">
        <v>428</v>
      </c>
      <c r="I11" s="378"/>
      <c r="J11" s="380" t="s">
        <v>428</v>
      </c>
      <c r="K11" s="378"/>
      <c r="L11" s="380" t="s">
        <v>428</v>
      </c>
      <c r="M11" s="378"/>
      <c r="N11" s="380" t="s">
        <v>428</v>
      </c>
      <c r="O11" s="378"/>
      <c r="P11" s="380" t="s">
        <v>428</v>
      </c>
      <c r="Q11" s="378"/>
      <c r="R11" s="380" t="s">
        <v>428</v>
      </c>
    </row>
    <row r="12" spans="1:18" ht="8.1" customHeight="1">
      <c r="A12" s="383"/>
      <c r="D12" s="216"/>
      <c r="E12" s="314"/>
      <c r="F12" s="216"/>
      <c r="G12" s="314"/>
      <c r="H12" s="216"/>
      <c r="I12" s="314"/>
      <c r="J12" s="216"/>
      <c r="K12" s="314"/>
      <c r="L12" s="216"/>
      <c r="M12" s="314"/>
      <c r="N12" s="216"/>
      <c r="O12" s="314"/>
      <c r="P12" s="216"/>
      <c r="Q12" s="314"/>
      <c r="R12" s="216"/>
    </row>
    <row r="13" spans="1:18" ht="15.95" customHeight="1">
      <c r="A13" s="383" t="s">
        <v>425</v>
      </c>
      <c r="B13" s="389"/>
      <c r="D13" s="216">
        <v>3882074476</v>
      </c>
      <c r="E13" s="319"/>
      <c r="F13" s="216">
        <v>438704620</v>
      </c>
      <c r="G13" s="319"/>
      <c r="H13" s="216">
        <v>600000000</v>
      </c>
      <c r="I13" s="319"/>
      <c r="J13" s="216">
        <v>3598303964</v>
      </c>
      <c r="K13" s="319"/>
      <c r="L13" s="216">
        <v>844954</v>
      </c>
      <c r="M13" s="319"/>
      <c r="N13" s="216">
        <v>0</v>
      </c>
      <c r="O13" s="319"/>
      <c r="P13" s="216">
        <f>SUM(L13:N13)</f>
        <v>844954</v>
      </c>
      <c r="Q13" s="319"/>
      <c r="R13" s="216">
        <f>SUM(D13:J13,P13)</f>
        <v>8519928014</v>
      </c>
    </row>
    <row r="14" spans="1:18" ht="15.95" customHeight="1">
      <c r="A14" s="301" t="s">
        <v>451</v>
      </c>
      <c r="B14" s="389"/>
      <c r="D14" s="218" t="s">
        <v>418</v>
      </c>
      <c r="E14" s="314"/>
      <c r="F14" s="218" t="s">
        <v>418</v>
      </c>
      <c r="G14" s="314"/>
      <c r="H14" s="218" t="s">
        <v>418</v>
      </c>
      <c r="I14" s="314"/>
      <c r="J14" s="218">
        <v>-5536435</v>
      </c>
      <c r="K14" s="314"/>
      <c r="L14" s="218">
        <v>-630647</v>
      </c>
      <c r="M14" s="314"/>
      <c r="N14" s="218">
        <v>0</v>
      </c>
      <c r="O14" s="314"/>
      <c r="P14" s="218">
        <f>SUM(L14:N14)</f>
        <v>-630647</v>
      </c>
      <c r="Q14" s="314"/>
      <c r="R14" s="218">
        <f>SUM(D14:J14,P14)</f>
        <v>-6167082</v>
      </c>
    </row>
    <row r="15" spans="1:18" s="301" customFormat="1" ht="8.1" customHeight="1">
      <c r="A15" s="372"/>
      <c r="B15" s="372"/>
      <c r="D15" s="355"/>
      <c r="E15" s="356"/>
      <c r="F15" s="355"/>
      <c r="G15" s="356"/>
      <c r="H15" s="356"/>
      <c r="I15" s="356"/>
      <c r="J15" s="356"/>
      <c r="K15" s="356"/>
      <c r="L15" s="355"/>
      <c r="M15" s="356"/>
      <c r="N15" s="355"/>
      <c r="O15" s="356"/>
      <c r="P15" s="355"/>
      <c r="Q15" s="356"/>
      <c r="R15" s="356"/>
    </row>
    <row r="16" spans="1:18" ht="15.95" customHeight="1" thickBot="1">
      <c r="A16" s="383" t="s">
        <v>439</v>
      </c>
      <c r="C16" s="382"/>
      <c r="D16" s="219">
        <f>SUM(D13:D15)</f>
        <v>3882074476</v>
      </c>
      <c r="E16" s="319"/>
      <c r="F16" s="219">
        <f>SUM(F13:F15)</f>
        <v>438704620</v>
      </c>
      <c r="G16" s="319"/>
      <c r="H16" s="219">
        <f>SUM(H13:H15)</f>
        <v>600000000</v>
      </c>
      <c r="I16" s="319"/>
      <c r="J16" s="219">
        <f>SUM(J13:J15)</f>
        <v>3592767529</v>
      </c>
      <c r="K16" s="319"/>
      <c r="L16" s="219">
        <f>SUM(L13:L15)</f>
        <v>214307</v>
      </c>
      <c r="M16" s="319"/>
      <c r="N16" s="219">
        <f>SUM(N13:N15)</f>
        <v>0</v>
      </c>
      <c r="O16" s="319"/>
      <c r="P16" s="219">
        <f>SUM(P13:P15)</f>
        <v>214307</v>
      </c>
      <c r="Q16" s="319"/>
      <c r="R16" s="219">
        <f>SUM(R13:R15)</f>
        <v>8513760932</v>
      </c>
    </row>
    <row r="17" spans="1:18" s="301" customFormat="1" ht="18.75" thickTop="1">
      <c r="A17" s="372"/>
      <c r="B17" s="372"/>
      <c r="D17" s="355"/>
      <c r="E17" s="356"/>
      <c r="F17" s="355"/>
      <c r="G17" s="356"/>
      <c r="H17" s="356"/>
      <c r="I17" s="356"/>
      <c r="J17" s="356"/>
      <c r="K17" s="356"/>
      <c r="L17" s="355"/>
      <c r="M17" s="356"/>
      <c r="N17" s="355"/>
      <c r="O17" s="356"/>
      <c r="P17" s="355"/>
      <c r="Q17" s="356"/>
      <c r="R17" s="356"/>
    </row>
    <row r="18" spans="1:18" ht="15.95" customHeight="1">
      <c r="A18" s="383" t="s">
        <v>467</v>
      </c>
      <c r="D18" s="216">
        <v>3882074476</v>
      </c>
      <c r="E18" s="319"/>
      <c r="F18" s="216">
        <v>438704620</v>
      </c>
      <c r="G18" s="319">
        <v>0</v>
      </c>
      <c r="H18" s="216">
        <v>600000000</v>
      </c>
      <c r="I18" s="319">
        <v>0</v>
      </c>
      <c r="J18" s="216">
        <v>7574203659</v>
      </c>
      <c r="K18" s="319">
        <v>0</v>
      </c>
      <c r="L18" s="216">
        <v>193691</v>
      </c>
      <c r="M18" s="319">
        <v>0</v>
      </c>
      <c r="N18" s="216">
        <v>17059116</v>
      </c>
      <c r="O18" s="319"/>
      <c r="P18" s="216">
        <f>SUM(L18:O18)</f>
        <v>17252807</v>
      </c>
      <c r="Q18" s="319"/>
      <c r="R18" s="216">
        <f>SUM(D18:N18)</f>
        <v>12512235562</v>
      </c>
    </row>
    <row r="19" spans="1:18" ht="15.95" customHeight="1">
      <c r="A19" s="301" t="s">
        <v>450</v>
      </c>
      <c r="B19" s="389"/>
      <c r="D19" s="218" t="s">
        <v>418</v>
      </c>
      <c r="E19" s="314"/>
      <c r="F19" s="218" t="s">
        <v>418</v>
      </c>
      <c r="G19" s="314"/>
      <c r="H19" s="218" t="s">
        <v>418</v>
      </c>
      <c r="I19" s="314"/>
      <c r="J19" s="218">
        <f>+PL!J78</f>
        <v>615238127.65999997</v>
      </c>
      <c r="K19" s="314"/>
      <c r="L19" s="218">
        <f>+PL!J67</f>
        <v>-17099818</v>
      </c>
      <c r="M19" s="314"/>
      <c r="N19" s="218">
        <v>0</v>
      </c>
      <c r="O19" s="314"/>
      <c r="P19" s="218">
        <f>SUM(L19:N19)</f>
        <v>-17099818</v>
      </c>
      <c r="Q19" s="319"/>
      <c r="R19" s="218">
        <f>SUM(D19:N19)</f>
        <v>598138309.65999997</v>
      </c>
    </row>
    <row r="20" spans="1:18" s="301" customFormat="1" ht="8.1" customHeight="1">
      <c r="A20" s="372"/>
      <c r="B20" s="372"/>
      <c r="D20" s="355"/>
      <c r="E20" s="356"/>
      <c r="F20" s="355"/>
      <c r="G20" s="356"/>
      <c r="H20" s="356"/>
      <c r="I20" s="356"/>
      <c r="J20" s="356"/>
      <c r="K20" s="356"/>
      <c r="L20" s="355"/>
      <c r="M20" s="356"/>
      <c r="N20" s="355"/>
      <c r="O20" s="356"/>
      <c r="P20" s="355"/>
      <c r="Q20" s="356"/>
      <c r="R20" s="356"/>
    </row>
    <row r="21" spans="1:18" ht="15.95" customHeight="1" thickBot="1">
      <c r="A21" s="383" t="s">
        <v>468</v>
      </c>
      <c r="C21" s="382"/>
      <c r="D21" s="219">
        <f>SUM(D18:D19)</f>
        <v>3882074476</v>
      </c>
      <c r="E21" s="319"/>
      <c r="F21" s="219">
        <f>SUM(F18:F19)</f>
        <v>438704620</v>
      </c>
      <c r="G21" s="319"/>
      <c r="H21" s="219">
        <f>SUM(H18:H19)</f>
        <v>600000000</v>
      </c>
      <c r="I21" s="319"/>
      <c r="J21" s="219">
        <f>SUM(J18:J19)</f>
        <v>8189441786.6599998</v>
      </c>
      <c r="K21" s="319"/>
      <c r="L21" s="219">
        <f>SUM(L18:L19)</f>
        <v>-16906127</v>
      </c>
      <c r="M21" s="319"/>
      <c r="N21" s="219">
        <f>SUM(N18:N19)</f>
        <v>17059116</v>
      </c>
      <c r="O21" s="319"/>
      <c r="P21" s="219">
        <f>SUM(P18:P19)</f>
        <v>152989</v>
      </c>
      <c r="Q21" s="319"/>
      <c r="R21" s="219">
        <f>SUM(R18:R19)</f>
        <v>13110373871.66</v>
      </c>
    </row>
    <row r="22" spans="1:18" ht="18.75" thickTop="1">
      <c r="A22" s="383"/>
      <c r="C22" s="382"/>
      <c r="D22" s="216"/>
      <c r="E22" s="319"/>
      <c r="F22" s="216"/>
      <c r="G22" s="319"/>
      <c r="H22" s="216"/>
      <c r="I22" s="319"/>
      <c r="J22" s="216"/>
      <c r="K22" s="319"/>
      <c r="L22" s="216"/>
      <c r="M22" s="319"/>
      <c r="N22" s="216"/>
      <c r="O22" s="319"/>
      <c r="P22" s="216"/>
      <c r="Q22" s="319"/>
      <c r="R22" s="216"/>
    </row>
    <row r="23" spans="1:18">
      <c r="A23" s="383"/>
      <c r="C23" s="382"/>
      <c r="D23" s="216"/>
      <c r="E23" s="319"/>
      <c r="F23" s="216"/>
      <c r="G23" s="319"/>
      <c r="H23" s="216"/>
      <c r="I23" s="319"/>
      <c r="J23" s="216"/>
      <c r="K23" s="319"/>
      <c r="L23" s="216"/>
      <c r="M23" s="319"/>
      <c r="N23" s="216"/>
      <c r="O23" s="319"/>
      <c r="P23" s="216"/>
      <c r="Q23" s="319"/>
      <c r="R23" s="216"/>
    </row>
    <row r="24" spans="1:18">
      <c r="A24" s="383"/>
      <c r="C24" s="382"/>
      <c r="D24" s="216"/>
      <c r="E24" s="319"/>
      <c r="F24" s="216"/>
      <c r="G24" s="319"/>
      <c r="H24" s="216"/>
      <c r="I24" s="319"/>
      <c r="J24" s="216"/>
      <c r="K24" s="319"/>
      <c r="L24" s="216"/>
      <c r="M24" s="319"/>
      <c r="N24" s="216"/>
      <c r="O24" s="319"/>
      <c r="P24" s="216"/>
      <c r="Q24" s="319"/>
      <c r="R24" s="216"/>
    </row>
    <row r="25" spans="1:18">
      <c r="A25" s="383"/>
      <c r="C25" s="382"/>
      <c r="D25" s="216"/>
      <c r="E25" s="319"/>
      <c r="F25" s="216"/>
      <c r="G25" s="319"/>
      <c r="H25" s="216"/>
      <c r="I25" s="319"/>
      <c r="J25" s="216"/>
      <c r="K25" s="319"/>
      <c r="L25" s="216"/>
      <c r="M25" s="319"/>
      <c r="N25" s="216"/>
      <c r="O25" s="319"/>
      <c r="P25" s="216"/>
      <c r="Q25" s="319"/>
      <c r="R25" s="216"/>
    </row>
    <row r="26" spans="1:18">
      <c r="A26" s="383"/>
      <c r="C26" s="382"/>
      <c r="D26" s="216"/>
      <c r="E26" s="319"/>
      <c r="F26" s="216"/>
      <c r="G26" s="319"/>
      <c r="H26" s="216"/>
      <c r="I26" s="319"/>
      <c r="J26" s="216"/>
      <c r="K26" s="319"/>
      <c r="L26" s="216"/>
      <c r="M26" s="319"/>
      <c r="N26" s="216"/>
      <c r="O26" s="319"/>
      <c r="P26" s="216"/>
      <c r="Q26" s="319"/>
      <c r="R26" s="216"/>
    </row>
    <row r="27" spans="1:18">
      <c r="A27" s="383"/>
      <c r="C27" s="382"/>
      <c r="D27" s="216"/>
      <c r="E27" s="319"/>
      <c r="F27" s="216"/>
      <c r="G27" s="319"/>
      <c r="H27" s="216"/>
      <c r="I27" s="319"/>
      <c r="J27" s="216"/>
      <c r="K27" s="319"/>
      <c r="L27" s="216"/>
      <c r="M27" s="319"/>
      <c r="N27" s="216"/>
      <c r="O27" s="319"/>
      <c r="P27" s="216"/>
      <c r="Q27" s="319"/>
      <c r="R27" s="216"/>
    </row>
    <row r="28" spans="1:18">
      <c r="A28" s="383"/>
      <c r="C28" s="382"/>
      <c r="D28" s="216"/>
      <c r="E28" s="319"/>
      <c r="F28" s="216"/>
      <c r="G28" s="319"/>
      <c r="H28" s="216"/>
      <c r="I28" s="319"/>
      <c r="J28" s="216"/>
      <c r="K28" s="319"/>
      <c r="L28" s="216"/>
      <c r="M28" s="319"/>
      <c r="N28" s="216"/>
      <c r="O28" s="319"/>
      <c r="P28" s="216"/>
      <c r="Q28" s="319"/>
      <c r="R28" s="216"/>
    </row>
    <row r="29" spans="1:18">
      <c r="A29" s="383"/>
      <c r="C29" s="382"/>
      <c r="D29" s="216"/>
      <c r="E29" s="319"/>
      <c r="F29" s="216"/>
      <c r="G29" s="319"/>
      <c r="H29" s="216"/>
      <c r="I29" s="319"/>
      <c r="J29" s="216"/>
      <c r="K29" s="319"/>
      <c r="L29" s="216"/>
      <c r="M29" s="319"/>
      <c r="N29" s="216"/>
      <c r="O29" s="319"/>
      <c r="P29" s="216"/>
      <c r="Q29" s="319"/>
      <c r="R29" s="216"/>
    </row>
    <row r="30" spans="1:18">
      <c r="A30" s="383"/>
      <c r="C30" s="382"/>
      <c r="D30" s="216"/>
      <c r="E30" s="319"/>
      <c r="F30" s="216"/>
      <c r="G30" s="319"/>
      <c r="H30" s="216"/>
      <c r="I30" s="319"/>
      <c r="J30" s="216"/>
      <c r="K30" s="319"/>
      <c r="L30" s="216"/>
      <c r="M30" s="319"/>
      <c r="N30" s="216"/>
      <c r="O30" s="319"/>
      <c r="P30" s="216"/>
      <c r="Q30" s="319"/>
      <c r="R30" s="216"/>
    </row>
    <row r="31" spans="1:18">
      <c r="A31" s="383"/>
      <c r="C31" s="382"/>
      <c r="D31" s="216"/>
      <c r="E31" s="319"/>
      <c r="F31" s="216"/>
      <c r="G31" s="319"/>
      <c r="H31" s="216"/>
      <c r="I31" s="319"/>
      <c r="J31" s="216"/>
      <c r="K31" s="319"/>
      <c r="L31" s="216"/>
      <c r="M31" s="319"/>
      <c r="N31" s="216"/>
      <c r="O31" s="319"/>
      <c r="P31" s="216"/>
      <c r="Q31" s="319"/>
      <c r="R31" s="216"/>
    </row>
    <row r="32" spans="1:18">
      <c r="A32" s="383"/>
      <c r="C32" s="382"/>
      <c r="D32" s="216"/>
      <c r="E32" s="319"/>
      <c r="F32" s="216"/>
      <c r="G32" s="319"/>
      <c r="H32" s="216"/>
      <c r="I32" s="319"/>
      <c r="J32" s="216"/>
      <c r="K32" s="319"/>
      <c r="L32" s="216"/>
      <c r="M32" s="319"/>
      <c r="N32" s="216"/>
      <c r="O32" s="319"/>
      <c r="P32" s="216"/>
      <c r="Q32" s="319"/>
      <c r="R32" s="216"/>
    </row>
    <row r="33" spans="1:18" ht="11.25" customHeight="1">
      <c r="A33" s="383"/>
      <c r="C33" s="382"/>
      <c r="D33" s="216"/>
      <c r="E33" s="319"/>
      <c r="F33" s="216"/>
      <c r="G33" s="319"/>
      <c r="H33" s="216"/>
      <c r="I33" s="319"/>
      <c r="J33" s="216"/>
      <c r="K33" s="319"/>
      <c r="L33" s="216"/>
      <c r="M33" s="319"/>
      <c r="N33" s="216"/>
      <c r="O33" s="319"/>
      <c r="P33" s="216"/>
      <c r="Q33" s="319"/>
      <c r="R33" s="216"/>
    </row>
    <row r="34" spans="1:18" ht="10.5" customHeight="1">
      <c r="A34" s="383"/>
      <c r="C34" s="382"/>
      <c r="D34" s="216"/>
      <c r="E34" s="319"/>
      <c r="F34" s="216"/>
      <c r="G34" s="319"/>
      <c r="H34" s="216"/>
      <c r="I34" s="319"/>
      <c r="J34" s="216"/>
      <c r="K34" s="319"/>
      <c r="L34" s="216"/>
      <c r="M34" s="319"/>
      <c r="N34" s="216"/>
      <c r="O34" s="319"/>
      <c r="P34" s="216"/>
      <c r="Q34" s="319"/>
      <c r="R34" s="216"/>
    </row>
    <row r="35" spans="1:18" ht="20.100000000000001" customHeight="1">
      <c r="A35" s="302" t="s">
        <v>440</v>
      </c>
      <c r="B35" s="303"/>
      <c r="C35" s="302"/>
      <c r="D35" s="305"/>
      <c r="E35" s="304"/>
      <c r="F35" s="305"/>
      <c r="G35" s="304"/>
      <c r="H35" s="305"/>
      <c r="I35" s="304"/>
      <c r="J35" s="304"/>
      <c r="K35" s="304"/>
      <c r="L35" s="304"/>
      <c r="M35" s="304"/>
      <c r="N35" s="304"/>
      <c r="O35" s="304"/>
      <c r="P35" s="304"/>
      <c r="Q35" s="304"/>
      <c r="R35" s="304"/>
    </row>
    <row r="37" spans="1:18" ht="18.75" customHeight="1">
      <c r="E37" s="221"/>
      <c r="G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</row>
    <row r="62" spans="6:6">
      <c r="F62" s="215"/>
    </row>
  </sheetData>
  <mergeCells count="3">
    <mergeCell ref="D5:R5"/>
    <mergeCell ref="L6:P6"/>
    <mergeCell ref="H6:J6"/>
  </mergeCells>
  <pageMargins left="0.5" right="0.5" top="0.5" bottom="0.6" header="0.49" footer="0.4"/>
  <pageSetup paperSize="9" scale="95" firstPageNumber="8" fitToHeight="0" orientation="landscape" useFirstPageNumber="1" horizontalDpi="1200" verticalDpi="1200" r:id="rId1"/>
  <headerFooter>
    <oddFooter>&amp;R&amp;"Angsana New,Regular"&amp;12&amp;P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V193"/>
  <sheetViews>
    <sheetView tabSelected="1" topLeftCell="A140" zoomScale="120" zoomScaleNormal="120" workbookViewId="0">
      <selection activeCell="C141" sqref="C141"/>
    </sheetView>
  </sheetViews>
  <sheetFormatPr defaultRowHeight="18"/>
  <cols>
    <col min="1" max="2" width="1.7109375" style="394" customWidth="1"/>
    <col min="3" max="3" width="33.7109375" style="394" customWidth="1"/>
    <col min="4" max="4" width="6.7109375" style="399" customWidth="1"/>
    <col min="5" max="5" width="0.85546875" style="394" customWidth="1"/>
    <col min="6" max="6" width="11.7109375" style="400" customWidth="1"/>
    <col min="7" max="7" width="0.85546875" style="401" customWidth="1"/>
    <col min="8" max="8" width="11.7109375" style="400" customWidth="1"/>
    <col min="9" max="9" width="0.85546875" style="401" customWidth="1"/>
    <col min="10" max="10" width="11.7109375" style="400" customWidth="1"/>
    <col min="11" max="11" width="0.85546875" style="401" customWidth="1"/>
    <col min="12" max="12" width="11.7109375" style="400" customWidth="1"/>
    <col min="13" max="13" width="9.140625" style="394"/>
    <col min="14" max="14" width="13.140625" style="395" bestFit="1" customWidth="1"/>
    <col min="15" max="15" width="11.140625" style="395" bestFit="1" customWidth="1"/>
    <col min="16" max="16" width="12.140625" style="395" bestFit="1" customWidth="1"/>
    <col min="17" max="21" width="9.140625" style="395"/>
    <col min="22" max="16384" width="9.140625" style="394"/>
  </cols>
  <sheetData>
    <row r="1" spans="1:256">
      <c r="A1" s="390" t="s">
        <v>491</v>
      </c>
      <c r="B1" s="391"/>
      <c r="C1" s="391"/>
      <c r="D1" s="391"/>
      <c r="E1" s="391"/>
      <c r="F1" s="392"/>
      <c r="G1" s="393"/>
      <c r="H1" s="392"/>
      <c r="I1" s="393"/>
      <c r="J1" s="392"/>
      <c r="K1" s="393"/>
      <c r="L1" s="392"/>
    </row>
    <row r="2" spans="1:256">
      <c r="A2" s="390" t="s">
        <v>569</v>
      </c>
      <c r="B2" s="391"/>
      <c r="C2" s="391"/>
      <c r="D2" s="391"/>
      <c r="E2" s="391"/>
      <c r="F2" s="392"/>
      <c r="G2" s="393"/>
      <c r="H2" s="392"/>
      <c r="I2" s="393"/>
      <c r="J2" s="392"/>
      <c r="K2" s="393"/>
      <c r="L2" s="392"/>
    </row>
    <row r="3" spans="1:256">
      <c r="A3" s="396" t="s">
        <v>466</v>
      </c>
      <c r="B3" s="397"/>
      <c r="C3" s="397"/>
      <c r="D3" s="397"/>
      <c r="E3" s="397"/>
      <c r="F3" s="398"/>
      <c r="G3" s="398"/>
      <c r="H3" s="398"/>
      <c r="I3" s="398"/>
      <c r="J3" s="398"/>
      <c r="K3" s="398"/>
      <c r="L3" s="398"/>
    </row>
    <row r="4" spans="1:256">
      <c r="C4" s="394" t="s">
        <v>59</v>
      </c>
    </row>
    <row r="5" spans="1:256">
      <c r="A5" s="402"/>
      <c r="B5" s="402"/>
      <c r="C5" s="402"/>
      <c r="D5" s="403"/>
      <c r="E5" s="402"/>
      <c r="F5" s="455" t="s">
        <v>173</v>
      </c>
      <c r="G5" s="455"/>
      <c r="H5" s="455"/>
      <c r="I5" s="404"/>
      <c r="J5" s="455" t="s">
        <v>471</v>
      </c>
      <c r="K5" s="455"/>
      <c r="L5" s="455"/>
      <c r="M5" s="402"/>
      <c r="N5" s="405"/>
      <c r="O5" s="405"/>
      <c r="P5" s="405"/>
      <c r="Q5" s="405"/>
      <c r="R5" s="405"/>
      <c r="S5" s="405"/>
      <c r="T5" s="405"/>
      <c r="U5" s="405"/>
      <c r="V5" s="402"/>
      <c r="W5" s="402"/>
      <c r="X5" s="402"/>
      <c r="Y5" s="402"/>
      <c r="Z5" s="402"/>
      <c r="AA5" s="402"/>
      <c r="AB5" s="402"/>
      <c r="AC5" s="402"/>
      <c r="AD5" s="402"/>
      <c r="AE5" s="402"/>
      <c r="AF5" s="402"/>
      <c r="AG5" s="402"/>
      <c r="AH5" s="402"/>
      <c r="AI5" s="402"/>
      <c r="AJ5" s="402"/>
      <c r="AK5" s="402"/>
      <c r="AL5" s="402"/>
      <c r="AM5" s="402"/>
      <c r="AN5" s="402"/>
      <c r="AO5" s="402"/>
      <c r="AP5" s="402"/>
      <c r="AQ5" s="402"/>
      <c r="AR5" s="402"/>
      <c r="AS5" s="402"/>
      <c r="AT5" s="402"/>
      <c r="AU5" s="402"/>
      <c r="AV5" s="402"/>
      <c r="AW5" s="402"/>
      <c r="AX5" s="402"/>
      <c r="AY5" s="402"/>
      <c r="AZ5" s="402"/>
      <c r="BA5" s="402"/>
      <c r="BB5" s="402"/>
      <c r="BC5" s="402"/>
      <c r="BD5" s="402"/>
      <c r="BE5" s="402"/>
      <c r="BF5" s="402"/>
      <c r="BG5" s="402"/>
      <c r="BH5" s="402"/>
      <c r="BI5" s="402"/>
      <c r="BJ5" s="402"/>
      <c r="BK5" s="402"/>
      <c r="BL5" s="402"/>
      <c r="BM5" s="402"/>
      <c r="BN5" s="402"/>
      <c r="BO5" s="402"/>
      <c r="BP5" s="402"/>
      <c r="BQ5" s="402"/>
      <c r="BR5" s="402"/>
      <c r="BS5" s="402"/>
      <c r="BT5" s="402"/>
      <c r="BU5" s="402"/>
      <c r="BV5" s="402"/>
      <c r="BW5" s="402"/>
      <c r="BX5" s="402"/>
      <c r="BY5" s="402"/>
      <c r="BZ5" s="402"/>
      <c r="CA5" s="402"/>
      <c r="CB5" s="402"/>
      <c r="CC5" s="402"/>
      <c r="CD5" s="402"/>
      <c r="CE5" s="402"/>
      <c r="CF5" s="402"/>
      <c r="CG5" s="402"/>
      <c r="CH5" s="402"/>
      <c r="CI5" s="402"/>
      <c r="CJ5" s="402"/>
      <c r="CK5" s="402"/>
      <c r="CL5" s="402"/>
      <c r="CM5" s="402"/>
      <c r="CN5" s="402"/>
      <c r="CO5" s="402"/>
      <c r="CP5" s="402"/>
      <c r="CQ5" s="402"/>
      <c r="CR5" s="402"/>
      <c r="CS5" s="402"/>
      <c r="CT5" s="402"/>
      <c r="CU5" s="402"/>
      <c r="CV5" s="402"/>
      <c r="CW5" s="402"/>
      <c r="CX5" s="402"/>
      <c r="CY5" s="402"/>
      <c r="CZ5" s="402"/>
      <c r="DA5" s="402"/>
      <c r="DB5" s="402"/>
      <c r="DC5" s="402"/>
      <c r="DD5" s="402"/>
      <c r="DE5" s="402"/>
      <c r="DF5" s="402"/>
      <c r="DG5" s="402"/>
      <c r="DH5" s="402"/>
      <c r="DI5" s="402"/>
      <c r="DJ5" s="402"/>
      <c r="DK5" s="402"/>
      <c r="DL5" s="402"/>
      <c r="DM5" s="402"/>
      <c r="DN5" s="402"/>
      <c r="DO5" s="402"/>
      <c r="DP5" s="402"/>
      <c r="DQ5" s="402"/>
      <c r="DR5" s="402"/>
      <c r="DS5" s="402"/>
      <c r="DT5" s="402"/>
      <c r="DU5" s="402"/>
      <c r="DV5" s="402"/>
      <c r="DW5" s="402"/>
      <c r="DX5" s="402"/>
      <c r="DY5" s="402"/>
      <c r="DZ5" s="402"/>
      <c r="EA5" s="402"/>
      <c r="EB5" s="402"/>
      <c r="EC5" s="402"/>
      <c r="ED5" s="402"/>
      <c r="EE5" s="402"/>
      <c r="EF5" s="402"/>
      <c r="EG5" s="402"/>
      <c r="EH5" s="402"/>
      <c r="EI5" s="402"/>
      <c r="EJ5" s="402"/>
      <c r="EK5" s="402"/>
      <c r="EL5" s="402"/>
      <c r="EM5" s="402"/>
      <c r="EN5" s="402"/>
      <c r="EO5" s="402"/>
      <c r="EP5" s="402"/>
      <c r="EQ5" s="402"/>
      <c r="ER5" s="402"/>
      <c r="ES5" s="402"/>
      <c r="ET5" s="402"/>
      <c r="EU5" s="402"/>
      <c r="EV5" s="402"/>
      <c r="EW5" s="402"/>
      <c r="EX5" s="402"/>
      <c r="EY5" s="402"/>
      <c r="EZ5" s="402"/>
      <c r="FA5" s="402"/>
      <c r="FB5" s="402"/>
      <c r="FC5" s="402"/>
      <c r="FD5" s="402"/>
      <c r="FE5" s="402"/>
      <c r="FF5" s="402"/>
      <c r="FG5" s="402"/>
      <c r="FH5" s="402"/>
      <c r="FI5" s="402"/>
      <c r="FJ5" s="402"/>
      <c r="FK5" s="402"/>
      <c r="FL5" s="402"/>
      <c r="FM5" s="402"/>
      <c r="FN5" s="402"/>
      <c r="FO5" s="402"/>
      <c r="FP5" s="402"/>
      <c r="FQ5" s="402"/>
      <c r="FR5" s="402"/>
      <c r="FS5" s="402"/>
      <c r="FT5" s="402"/>
      <c r="FU5" s="402"/>
      <c r="FV5" s="402"/>
      <c r="FW5" s="402"/>
      <c r="FX5" s="402"/>
      <c r="FY5" s="402"/>
      <c r="FZ5" s="402"/>
      <c r="GA5" s="402"/>
      <c r="GB5" s="402"/>
      <c r="GC5" s="402"/>
      <c r="GD5" s="402"/>
      <c r="GE5" s="402"/>
      <c r="GF5" s="402"/>
      <c r="GG5" s="402"/>
      <c r="GH5" s="402"/>
      <c r="GI5" s="402"/>
      <c r="GJ5" s="402"/>
      <c r="GK5" s="402"/>
      <c r="GL5" s="402"/>
      <c r="GM5" s="402"/>
      <c r="GN5" s="402"/>
      <c r="GO5" s="402"/>
      <c r="GP5" s="402"/>
      <c r="GQ5" s="402"/>
      <c r="GR5" s="402"/>
      <c r="GS5" s="402"/>
      <c r="GT5" s="402"/>
      <c r="GU5" s="402"/>
      <c r="GV5" s="402"/>
      <c r="GW5" s="402"/>
      <c r="GX5" s="402"/>
      <c r="GY5" s="402"/>
      <c r="GZ5" s="402"/>
      <c r="HA5" s="402"/>
      <c r="HB5" s="402"/>
      <c r="HC5" s="402"/>
      <c r="HD5" s="402"/>
      <c r="HE5" s="402"/>
      <c r="HF5" s="402"/>
      <c r="HG5" s="402"/>
      <c r="HH5" s="402"/>
      <c r="HI5" s="402"/>
      <c r="HJ5" s="402"/>
      <c r="HK5" s="402"/>
      <c r="HL5" s="402"/>
      <c r="HM5" s="402"/>
      <c r="HN5" s="402"/>
      <c r="HO5" s="402"/>
      <c r="HP5" s="402"/>
      <c r="HQ5" s="402"/>
      <c r="HR5" s="402"/>
      <c r="HS5" s="402"/>
      <c r="HT5" s="402"/>
      <c r="HU5" s="402"/>
      <c r="HV5" s="402"/>
      <c r="HW5" s="402"/>
      <c r="HX5" s="402"/>
      <c r="HY5" s="402"/>
      <c r="HZ5" s="402"/>
      <c r="IA5" s="402"/>
      <c r="IB5" s="402"/>
      <c r="IC5" s="402"/>
      <c r="ID5" s="402"/>
      <c r="IE5" s="402"/>
      <c r="IF5" s="402"/>
      <c r="IG5" s="402"/>
      <c r="IH5" s="402"/>
      <c r="II5" s="402"/>
      <c r="IJ5" s="402"/>
      <c r="IK5" s="402"/>
      <c r="IL5" s="402"/>
      <c r="IM5" s="402"/>
      <c r="IN5" s="402"/>
      <c r="IO5" s="402"/>
      <c r="IP5" s="402"/>
      <c r="IQ5" s="402"/>
      <c r="IR5" s="402"/>
      <c r="IS5" s="402"/>
      <c r="IT5" s="402"/>
      <c r="IU5" s="402"/>
      <c r="IV5" s="402"/>
    </row>
    <row r="6" spans="1:256">
      <c r="A6" s="402"/>
      <c r="B6" s="402"/>
      <c r="C6" s="402"/>
      <c r="D6" s="403"/>
      <c r="E6" s="402"/>
      <c r="F6" s="407" t="s">
        <v>205</v>
      </c>
      <c r="G6" s="407"/>
      <c r="H6" s="407" t="s">
        <v>205</v>
      </c>
      <c r="I6" s="407"/>
      <c r="J6" s="407" t="s">
        <v>205</v>
      </c>
      <c r="K6" s="407"/>
      <c r="L6" s="407" t="s">
        <v>205</v>
      </c>
      <c r="M6" s="402"/>
      <c r="N6" s="405"/>
      <c r="O6" s="405"/>
      <c r="P6" s="405"/>
      <c r="Q6" s="405"/>
      <c r="R6" s="405"/>
      <c r="S6" s="405"/>
      <c r="T6" s="405"/>
      <c r="U6" s="405"/>
      <c r="V6" s="402"/>
      <c r="W6" s="402"/>
      <c r="X6" s="402"/>
      <c r="Y6" s="402"/>
      <c r="Z6" s="402"/>
      <c r="AA6" s="402"/>
      <c r="AB6" s="402"/>
      <c r="AC6" s="402"/>
      <c r="AD6" s="402"/>
      <c r="AE6" s="402"/>
      <c r="AF6" s="402"/>
      <c r="AG6" s="402"/>
      <c r="AH6" s="402"/>
      <c r="AI6" s="402"/>
      <c r="AJ6" s="402"/>
      <c r="AK6" s="402"/>
      <c r="AL6" s="402"/>
      <c r="AM6" s="402"/>
      <c r="AN6" s="402"/>
      <c r="AO6" s="402"/>
      <c r="AP6" s="402"/>
      <c r="AQ6" s="402"/>
      <c r="AR6" s="402"/>
      <c r="AS6" s="402"/>
      <c r="AT6" s="402"/>
      <c r="AU6" s="402"/>
      <c r="AV6" s="402"/>
      <c r="AW6" s="402"/>
      <c r="AX6" s="402"/>
      <c r="AY6" s="402"/>
      <c r="AZ6" s="402"/>
      <c r="BA6" s="402"/>
      <c r="BB6" s="402"/>
      <c r="BC6" s="402"/>
      <c r="BD6" s="402"/>
      <c r="BE6" s="402"/>
      <c r="BF6" s="402"/>
      <c r="BG6" s="402"/>
      <c r="BH6" s="402"/>
      <c r="BI6" s="402"/>
      <c r="BJ6" s="402"/>
      <c r="BK6" s="402"/>
      <c r="BL6" s="402"/>
      <c r="BM6" s="402"/>
      <c r="BN6" s="402"/>
      <c r="BO6" s="402"/>
      <c r="BP6" s="402"/>
      <c r="BQ6" s="402"/>
      <c r="BR6" s="402"/>
      <c r="BS6" s="402"/>
      <c r="BT6" s="402"/>
      <c r="BU6" s="402"/>
      <c r="BV6" s="402"/>
      <c r="BW6" s="402"/>
      <c r="BX6" s="402"/>
      <c r="BY6" s="402"/>
      <c r="BZ6" s="402"/>
      <c r="CA6" s="402"/>
      <c r="CB6" s="402"/>
      <c r="CC6" s="402"/>
      <c r="CD6" s="402"/>
      <c r="CE6" s="402"/>
      <c r="CF6" s="402"/>
      <c r="CG6" s="402"/>
      <c r="CH6" s="402"/>
      <c r="CI6" s="402"/>
      <c r="CJ6" s="402"/>
      <c r="CK6" s="402"/>
      <c r="CL6" s="402"/>
      <c r="CM6" s="402"/>
      <c r="CN6" s="402"/>
      <c r="CO6" s="402"/>
      <c r="CP6" s="402"/>
      <c r="CQ6" s="402"/>
      <c r="CR6" s="402"/>
      <c r="CS6" s="402"/>
      <c r="CT6" s="402"/>
      <c r="CU6" s="402"/>
      <c r="CV6" s="402"/>
      <c r="CW6" s="402"/>
      <c r="CX6" s="402"/>
      <c r="CY6" s="402"/>
      <c r="CZ6" s="402"/>
      <c r="DA6" s="402"/>
      <c r="DB6" s="402"/>
      <c r="DC6" s="402"/>
      <c r="DD6" s="402"/>
      <c r="DE6" s="402"/>
      <c r="DF6" s="402"/>
      <c r="DG6" s="402"/>
      <c r="DH6" s="402"/>
      <c r="DI6" s="402"/>
      <c r="DJ6" s="402"/>
      <c r="DK6" s="402"/>
      <c r="DL6" s="402"/>
      <c r="DM6" s="402"/>
      <c r="DN6" s="402"/>
      <c r="DO6" s="402"/>
      <c r="DP6" s="402"/>
      <c r="DQ6" s="402"/>
      <c r="DR6" s="402"/>
      <c r="DS6" s="402"/>
      <c r="DT6" s="402"/>
      <c r="DU6" s="402"/>
      <c r="DV6" s="402"/>
      <c r="DW6" s="402"/>
      <c r="DX6" s="402"/>
      <c r="DY6" s="402"/>
      <c r="DZ6" s="402"/>
      <c r="EA6" s="402"/>
      <c r="EB6" s="402"/>
      <c r="EC6" s="402"/>
      <c r="ED6" s="402"/>
      <c r="EE6" s="402"/>
      <c r="EF6" s="402"/>
      <c r="EG6" s="402"/>
      <c r="EH6" s="402"/>
      <c r="EI6" s="402"/>
      <c r="EJ6" s="402"/>
      <c r="EK6" s="402"/>
      <c r="EL6" s="402"/>
      <c r="EM6" s="402"/>
      <c r="EN6" s="402"/>
      <c r="EO6" s="402"/>
      <c r="EP6" s="402"/>
      <c r="EQ6" s="402"/>
      <c r="ER6" s="402"/>
      <c r="ES6" s="402"/>
      <c r="ET6" s="402"/>
      <c r="EU6" s="402"/>
      <c r="EV6" s="402"/>
      <c r="EW6" s="402"/>
      <c r="EX6" s="402"/>
      <c r="EY6" s="402"/>
      <c r="EZ6" s="402"/>
      <c r="FA6" s="402"/>
      <c r="FB6" s="402"/>
      <c r="FC6" s="402"/>
      <c r="FD6" s="402"/>
      <c r="FE6" s="402"/>
      <c r="FF6" s="402"/>
      <c r="FG6" s="402"/>
      <c r="FH6" s="402"/>
      <c r="FI6" s="402"/>
      <c r="FJ6" s="402"/>
      <c r="FK6" s="402"/>
      <c r="FL6" s="402"/>
      <c r="FM6" s="402"/>
      <c r="FN6" s="402"/>
      <c r="FO6" s="402"/>
      <c r="FP6" s="402"/>
      <c r="FQ6" s="402"/>
      <c r="FR6" s="402"/>
      <c r="FS6" s="402"/>
      <c r="FT6" s="402"/>
      <c r="FU6" s="402"/>
      <c r="FV6" s="402"/>
      <c r="FW6" s="402"/>
      <c r="FX6" s="402"/>
      <c r="FY6" s="402"/>
      <c r="FZ6" s="402"/>
      <c r="GA6" s="402"/>
      <c r="GB6" s="402"/>
      <c r="GC6" s="402"/>
      <c r="GD6" s="402"/>
      <c r="GE6" s="402"/>
      <c r="GF6" s="402"/>
      <c r="GG6" s="402"/>
      <c r="GH6" s="402"/>
      <c r="GI6" s="402"/>
      <c r="GJ6" s="402"/>
      <c r="GK6" s="402"/>
      <c r="GL6" s="402"/>
      <c r="GM6" s="402"/>
      <c r="GN6" s="402"/>
      <c r="GO6" s="402"/>
      <c r="GP6" s="402"/>
      <c r="GQ6" s="402"/>
      <c r="GR6" s="402"/>
      <c r="GS6" s="402"/>
      <c r="GT6" s="402"/>
      <c r="GU6" s="402"/>
      <c r="GV6" s="402"/>
      <c r="GW6" s="402"/>
      <c r="GX6" s="402"/>
      <c r="GY6" s="402"/>
      <c r="GZ6" s="402"/>
      <c r="HA6" s="402"/>
      <c r="HB6" s="402"/>
      <c r="HC6" s="402"/>
      <c r="HD6" s="402"/>
      <c r="HE6" s="402"/>
      <c r="HF6" s="402"/>
      <c r="HG6" s="402"/>
      <c r="HH6" s="402"/>
      <c r="HI6" s="402"/>
      <c r="HJ6" s="402"/>
      <c r="HK6" s="402"/>
      <c r="HL6" s="402"/>
      <c r="HM6" s="402"/>
      <c r="HN6" s="402"/>
      <c r="HO6" s="402"/>
      <c r="HP6" s="402"/>
      <c r="HQ6" s="402"/>
      <c r="HR6" s="402"/>
      <c r="HS6" s="402"/>
      <c r="HT6" s="402"/>
      <c r="HU6" s="402"/>
      <c r="HV6" s="402"/>
      <c r="HW6" s="402"/>
      <c r="HX6" s="402"/>
      <c r="HY6" s="402"/>
      <c r="HZ6" s="402"/>
      <c r="IA6" s="402"/>
      <c r="IB6" s="402"/>
      <c r="IC6" s="402"/>
      <c r="ID6" s="402"/>
      <c r="IE6" s="402"/>
      <c r="IF6" s="402"/>
      <c r="IG6" s="402"/>
      <c r="IH6" s="402"/>
      <c r="II6" s="402"/>
      <c r="IJ6" s="402"/>
      <c r="IK6" s="402"/>
      <c r="IL6" s="402"/>
      <c r="IM6" s="402"/>
      <c r="IN6" s="402"/>
      <c r="IO6" s="402"/>
      <c r="IP6" s="402"/>
      <c r="IQ6" s="402"/>
      <c r="IR6" s="402"/>
      <c r="IS6" s="402"/>
      <c r="IT6" s="402"/>
      <c r="IU6" s="402"/>
      <c r="IV6" s="402"/>
    </row>
    <row r="7" spans="1:256">
      <c r="A7" s="402"/>
      <c r="B7" s="402"/>
      <c r="C7" s="402"/>
      <c r="D7" s="403"/>
      <c r="E7" s="402"/>
      <c r="F7" s="406" t="s">
        <v>465</v>
      </c>
      <c r="G7" s="407"/>
      <c r="H7" s="406" t="s">
        <v>441</v>
      </c>
      <c r="I7" s="407"/>
      <c r="J7" s="406" t="s">
        <v>465</v>
      </c>
      <c r="K7" s="407"/>
      <c r="L7" s="406" t="s">
        <v>441</v>
      </c>
      <c r="M7" s="402"/>
      <c r="N7" s="405"/>
      <c r="O7" s="405"/>
      <c r="P7" s="405"/>
      <c r="Q7" s="405"/>
      <c r="R7" s="405"/>
      <c r="S7" s="405"/>
      <c r="T7" s="405"/>
      <c r="U7" s="405"/>
      <c r="V7" s="402"/>
      <c r="W7" s="402"/>
      <c r="X7" s="402"/>
      <c r="Y7" s="402"/>
      <c r="Z7" s="402"/>
      <c r="AA7" s="402"/>
      <c r="AB7" s="402"/>
      <c r="AC7" s="402"/>
      <c r="AD7" s="402"/>
      <c r="AE7" s="402"/>
      <c r="AF7" s="402"/>
      <c r="AG7" s="402"/>
      <c r="AH7" s="402"/>
      <c r="AI7" s="402"/>
      <c r="AJ7" s="402"/>
      <c r="AK7" s="402"/>
      <c r="AL7" s="402"/>
      <c r="AM7" s="402"/>
      <c r="AN7" s="402"/>
      <c r="AO7" s="402"/>
      <c r="AP7" s="402"/>
      <c r="AQ7" s="402"/>
      <c r="AR7" s="402"/>
      <c r="AS7" s="402"/>
      <c r="AT7" s="402"/>
      <c r="AU7" s="402"/>
      <c r="AV7" s="402"/>
      <c r="AW7" s="402"/>
      <c r="AX7" s="402"/>
      <c r="AY7" s="402"/>
      <c r="AZ7" s="402"/>
      <c r="BA7" s="402"/>
      <c r="BB7" s="402"/>
      <c r="BC7" s="402"/>
      <c r="BD7" s="402"/>
      <c r="BE7" s="402"/>
      <c r="BF7" s="402"/>
      <c r="BG7" s="402"/>
      <c r="BH7" s="402"/>
      <c r="BI7" s="402"/>
      <c r="BJ7" s="402"/>
      <c r="BK7" s="402"/>
      <c r="BL7" s="402"/>
      <c r="BM7" s="402"/>
      <c r="BN7" s="402"/>
      <c r="BO7" s="402"/>
      <c r="BP7" s="402"/>
      <c r="BQ7" s="402"/>
      <c r="BR7" s="402"/>
      <c r="BS7" s="402"/>
      <c r="BT7" s="402"/>
      <c r="BU7" s="402"/>
      <c r="BV7" s="402"/>
      <c r="BW7" s="402"/>
      <c r="BX7" s="402"/>
      <c r="BY7" s="402"/>
      <c r="BZ7" s="402"/>
      <c r="CA7" s="402"/>
      <c r="CB7" s="402"/>
      <c r="CC7" s="402"/>
      <c r="CD7" s="402"/>
      <c r="CE7" s="402"/>
      <c r="CF7" s="402"/>
      <c r="CG7" s="402"/>
      <c r="CH7" s="402"/>
      <c r="CI7" s="402"/>
      <c r="CJ7" s="402"/>
      <c r="CK7" s="402"/>
      <c r="CL7" s="402"/>
      <c r="CM7" s="402"/>
      <c r="CN7" s="402"/>
      <c r="CO7" s="402"/>
      <c r="CP7" s="402"/>
      <c r="CQ7" s="402"/>
      <c r="CR7" s="402"/>
      <c r="CS7" s="402"/>
      <c r="CT7" s="402"/>
      <c r="CU7" s="402"/>
      <c r="CV7" s="402"/>
      <c r="CW7" s="402"/>
      <c r="CX7" s="402"/>
      <c r="CY7" s="402"/>
      <c r="CZ7" s="402"/>
      <c r="DA7" s="402"/>
      <c r="DB7" s="402"/>
      <c r="DC7" s="402"/>
      <c r="DD7" s="402"/>
      <c r="DE7" s="402"/>
      <c r="DF7" s="402"/>
      <c r="DG7" s="402"/>
      <c r="DH7" s="402"/>
      <c r="DI7" s="402"/>
      <c r="DJ7" s="402"/>
      <c r="DK7" s="402"/>
      <c r="DL7" s="402"/>
      <c r="DM7" s="402"/>
      <c r="DN7" s="402"/>
      <c r="DO7" s="402"/>
      <c r="DP7" s="402"/>
      <c r="DQ7" s="402"/>
      <c r="DR7" s="402"/>
      <c r="DS7" s="402"/>
      <c r="DT7" s="402"/>
      <c r="DU7" s="402"/>
      <c r="DV7" s="402"/>
      <c r="DW7" s="402"/>
      <c r="DX7" s="402"/>
      <c r="DY7" s="402"/>
      <c r="DZ7" s="402"/>
      <c r="EA7" s="402"/>
      <c r="EB7" s="402"/>
      <c r="EC7" s="402"/>
      <c r="ED7" s="402"/>
      <c r="EE7" s="402"/>
      <c r="EF7" s="402"/>
      <c r="EG7" s="402"/>
      <c r="EH7" s="402"/>
      <c r="EI7" s="402"/>
      <c r="EJ7" s="402"/>
      <c r="EK7" s="402"/>
      <c r="EL7" s="402"/>
      <c r="EM7" s="402"/>
      <c r="EN7" s="402"/>
      <c r="EO7" s="402"/>
      <c r="EP7" s="402"/>
      <c r="EQ7" s="402"/>
      <c r="ER7" s="402"/>
      <c r="ES7" s="402"/>
      <c r="ET7" s="402"/>
      <c r="EU7" s="402"/>
      <c r="EV7" s="402"/>
      <c r="EW7" s="402"/>
      <c r="EX7" s="402"/>
      <c r="EY7" s="402"/>
      <c r="EZ7" s="402"/>
      <c r="FA7" s="402"/>
      <c r="FB7" s="402"/>
      <c r="FC7" s="402"/>
      <c r="FD7" s="402"/>
      <c r="FE7" s="402"/>
      <c r="FF7" s="402"/>
      <c r="FG7" s="402"/>
      <c r="FH7" s="402"/>
      <c r="FI7" s="402"/>
      <c r="FJ7" s="402"/>
      <c r="FK7" s="402"/>
      <c r="FL7" s="402"/>
      <c r="FM7" s="402"/>
      <c r="FN7" s="402"/>
      <c r="FO7" s="402"/>
      <c r="FP7" s="402"/>
      <c r="FQ7" s="402"/>
      <c r="FR7" s="402"/>
      <c r="FS7" s="402"/>
      <c r="FT7" s="402"/>
      <c r="FU7" s="402"/>
      <c r="FV7" s="402"/>
      <c r="FW7" s="402"/>
      <c r="FX7" s="402"/>
      <c r="FY7" s="402"/>
      <c r="FZ7" s="402"/>
      <c r="GA7" s="402"/>
      <c r="GB7" s="402"/>
      <c r="GC7" s="402"/>
      <c r="GD7" s="402"/>
      <c r="GE7" s="402"/>
      <c r="GF7" s="402"/>
      <c r="GG7" s="402"/>
      <c r="GH7" s="402"/>
      <c r="GI7" s="402"/>
      <c r="GJ7" s="402"/>
      <c r="GK7" s="402"/>
      <c r="GL7" s="402"/>
      <c r="GM7" s="402"/>
      <c r="GN7" s="402"/>
      <c r="GO7" s="402"/>
      <c r="GP7" s="402"/>
      <c r="GQ7" s="402"/>
      <c r="GR7" s="402"/>
      <c r="GS7" s="402"/>
      <c r="GT7" s="402"/>
      <c r="GU7" s="402"/>
      <c r="GV7" s="402"/>
      <c r="GW7" s="402"/>
      <c r="GX7" s="402"/>
      <c r="GY7" s="402"/>
      <c r="GZ7" s="402"/>
      <c r="HA7" s="402"/>
      <c r="HB7" s="402"/>
      <c r="HC7" s="402"/>
      <c r="HD7" s="402"/>
      <c r="HE7" s="402"/>
      <c r="HF7" s="402"/>
      <c r="HG7" s="402"/>
      <c r="HH7" s="402"/>
      <c r="HI7" s="402"/>
      <c r="HJ7" s="402"/>
      <c r="HK7" s="402"/>
      <c r="HL7" s="402"/>
      <c r="HM7" s="402"/>
      <c r="HN7" s="402"/>
      <c r="HO7" s="402"/>
      <c r="HP7" s="402"/>
      <c r="HQ7" s="402"/>
      <c r="HR7" s="402"/>
      <c r="HS7" s="402"/>
      <c r="HT7" s="402"/>
      <c r="HU7" s="402"/>
      <c r="HV7" s="402"/>
      <c r="HW7" s="402"/>
      <c r="HX7" s="402"/>
      <c r="HY7" s="402"/>
      <c r="HZ7" s="402"/>
      <c r="IA7" s="402"/>
      <c r="IB7" s="402"/>
      <c r="IC7" s="402"/>
      <c r="ID7" s="402"/>
      <c r="IE7" s="402"/>
      <c r="IF7" s="402"/>
      <c r="IG7" s="402"/>
      <c r="IH7" s="402"/>
      <c r="II7" s="402"/>
      <c r="IJ7" s="402"/>
      <c r="IK7" s="402"/>
      <c r="IL7" s="402"/>
      <c r="IM7" s="402"/>
      <c r="IN7" s="402"/>
      <c r="IO7" s="402"/>
      <c r="IP7" s="402"/>
      <c r="IQ7" s="402"/>
      <c r="IR7" s="402"/>
      <c r="IS7" s="402"/>
      <c r="IT7" s="402"/>
      <c r="IU7" s="402"/>
      <c r="IV7" s="402"/>
    </row>
    <row r="8" spans="1:256">
      <c r="D8" s="408" t="s">
        <v>4</v>
      </c>
      <c r="F8" s="409" t="s">
        <v>428</v>
      </c>
      <c r="G8" s="407"/>
      <c r="H8" s="409" t="s">
        <v>428</v>
      </c>
      <c r="I8" s="407"/>
      <c r="J8" s="409" t="s">
        <v>428</v>
      </c>
      <c r="K8" s="407"/>
      <c r="L8" s="409" t="s">
        <v>428</v>
      </c>
    </row>
    <row r="9" spans="1:256">
      <c r="F9" s="410"/>
      <c r="G9" s="410"/>
      <c r="H9" s="410"/>
      <c r="I9" s="411"/>
      <c r="J9" s="410"/>
      <c r="K9" s="411"/>
      <c r="L9" s="410"/>
    </row>
    <row r="10" spans="1:256">
      <c r="A10" s="412" t="s">
        <v>357</v>
      </c>
      <c r="F10" s="413"/>
      <c r="G10" s="414"/>
      <c r="H10" s="413"/>
      <c r="I10" s="414"/>
      <c r="J10" s="410"/>
      <c r="K10" s="414"/>
      <c r="L10" s="410"/>
    </row>
    <row r="11" spans="1:256">
      <c r="A11" s="394" t="s">
        <v>542</v>
      </c>
      <c r="F11" s="410">
        <v>525233524</v>
      </c>
      <c r="G11" s="410"/>
      <c r="H11" s="410">
        <v>560696878</v>
      </c>
      <c r="I11" s="411"/>
      <c r="J11" s="410">
        <v>618941696</v>
      </c>
      <c r="K11" s="410"/>
      <c r="L11" s="410">
        <v>-16151386</v>
      </c>
      <c r="M11" s="415"/>
      <c r="P11" s="416"/>
    </row>
    <row r="12" spans="1:256">
      <c r="A12" s="394" t="s">
        <v>79</v>
      </c>
      <c r="F12" s="410"/>
      <c r="G12" s="410"/>
      <c r="H12" s="410"/>
      <c r="I12" s="411"/>
      <c r="J12" s="410"/>
      <c r="K12" s="410"/>
      <c r="L12" s="410"/>
    </row>
    <row r="13" spans="1:256">
      <c r="B13" s="394" t="s">
        <v>452</v>
      </c>
      <c r="F13" s="410">
        <v>0</v>
      </c>
      <c r="G13" s="410"/>
      <c r="H13" s="410">
        <v>-9043150</v>
      </c>
      <c r="I13" s="411"/>
      <c r="J13" s="410">
        <v>0</v>
      </c>
      <c r="K13" s="410"/>
      <c r="L13" s="410">
        <v>-9043150</v>
      </c>
    </row>
    <row r="14" spans="1:256">
      <c r="B14" s="394" t="s">
        <v>543</v>
      </c>
      <c r="F14" s="410">
        <v>-547993</v>
      </c>
      <c r="G14" s="410"/>
      <c r="H14" s="410">
        <v>-556676</v>
      </c>
      <c r="I14" s="411"/>
      <c r="J14" s="410">
        <v>404932</v>
      </c>
      <c r="K14" s="410"/>
      <c r="L14" s="410">
        <v>-786391</v>
      </c>
    </row>
    <row r="15" spans="1:256" hidden="1">
      <c r="B15" s="394" t="s">
        <v>492</v>
      </c>
      <c r="F15" s="410">
        <v>0</v>
      </c>
      <c r="G15" s="410"/>
      <c r="H15" s="410">
        <v>0</v>
      </c>
      <c r="I15" s="411"/>
      <c r="J15" s="410">
        <v>0</v>
      </c>
      <c r="K15" s="410"/>
      <c r="L15" s="410">
        <v>0</v>
      </c>
    </row>
    <row r="16" spans="1:256" ht="18" customHeight="1">
      <c r="B16" s="394" t="s">
        <v>493</v>
      </c>
      <c r="D16" s="399" t="s">
        <v>536</v>
      </c>
      <c r="F16" s="410">
        <v>-262367461</v>
      </c>
      <c r="G16" s="410"/>
      <c r="H16" s="410">
        <v>-443592571</v>
      </c>
      <c r="I16" s="411"/>
      <c r="J16" s="410">
        <v>0</v>
      </c>
      <c r="K16" s="410"/>
      <c r="L16" s="410">
        <v>0</v>
      </c>
    </row>
    <row r="17" spans="2:21" s="211" customFormat="1" ht="18" customHeight="1">
      <c r="B17" s="211" t="s">
        <v>69</v>
      </c>
      <c r="D17" s="220"/>
      <c r="F17" s="216">
        <v>0</v>
      </c>
      <c r="G17" s="216"/>
      <c r="H17" s="216">
        <v>0</v>
      </c>
      <c r="I17" s="319"/>
      <c r="J17" s="216">
        <v>-29095980</v>
      </c>
      <c r="K17" s="216"/>
      <c r="L17" s="216">
        <v>-17741400</v>
      </c>
      <c r="N17" s="338"/>
      <c r="O17" s="338"/>
      <c r="P17" s="338"/>
      <c r="Q17" s="338"/>
      <c r="R17" s="338"/>
      <c r="S17" s="338"/>
      <c r="T17" s="338"/>
      <c r="U17" s="338"/>
    </row>
    <row r="18" spans="2:21" s="211" customFormat="1" ht="18" customHeight="1">
      <c r="B18" s="211" t="s">
        <v>494</v>
      </c>
      <c r="D18" s="220"/>
      <c r="F18" s="216">
        <v>-70914963</v>
      </c>
      <c r="G18" s="216"/>
      <c r="H18" s="216">
        <v>0</v>
      </c>
      <c r="I18" s="319"/>
      <c r="J18" s="216">
        <v>0</v>
      </c>
      <c r="K18" s="216"/>
      <c r="L18" s="216">
        <v>0</v>
      </c>
      <c r="N18" s="338"/>
      <c r="O18" s="338"/>
      <c r="P18" s="338"/>
      <c r="Q18" s="338"/>
      <c r="R18" s="338"/>
      <c r="S18" s="338"/>
      <c r="T18" s="338"/>
      <c r="U18" s="338"/>
    </row>
    <row r="19" spans="2:21" s="211" customFormat="1">
      <c r="B19" s="211" t="s">
        <v>495</v>
      </c>
      <c r="D19" s="220"/>
      <c r="F19" s="216">
        <v>-44268</v>
      </c>
      <c r="G19" s="216"/>
      <c r="H19" s="216">
        <v>-353117</v>
      </c>
      <c r="I19" s="319"/>
      <c r="J19" s="216">
        <v>0</v>
      </c>
      <c r="K19" s="216"/>
      <c r="L19" s="216">
        <v>0</v>
      </c>
      <c r="N19" s="338"/>
      <c r="O19" s="338"/>
      <c r="P19" s="338"/>
      <c r="Q19" s="338"/>
      <c r="R19" s="338"/>
      <c r="S19" s="338"/>
      <c r="T19" s="338"/>
      <c r="U19" s="338"/>
    </row>
    <row r="20" spans="2:21">
      <c r="B20" s="394" t="s">
        <v>496</v>
      </c>
      <c r="F20" s="410">
        <v>0</v>
      </c>
      <c r="G20" s="410"/>
      <c r="H20" s="410">
        <v>-98129</v>
      </c>
      <c r="I20" s="411"/>
      <c r="J20" s="410">
        <v>0</v>
      </c>
      <c r="K20" s="410"/>
      <c r="L20" s="410">
        <v>-3255511</v>
      </c>
    </row>
    <row r="21" spans="2:21">
      <c r="B21" s="394" t="s">
        <v>497</v>
      </c>
      <c r="F21" s="410">
        <v>33335</v>
      </c>
      <c r="G21" s="410"/>
      <c r="H21" s="410">
        <v>0</v>
      </c>
      <c r="I21" s="411"/>
      <c r="J21" s="410">
        <v>0</v>
      </c>
      <c r="K21" s="410"/>
      <c r="L21" s="410">
        <v>0</v>
      </c>
    </row>
    <row r="22" spans="2:21">
      <c r="B22" s="394" t="s">
        <v>498</v>
      </c>
      <c r="D22" s="399" t="s">
        <v>335</v>
      </c>
      <c r="F22" s="410">
        <v>54258151</v>
      </c>
      <c r="G22" s="410"/>
      <c r="H22" s="410">
        <v>66741398</v>
      </c>
      <c r="I22" s="411"/>
      <c r="J22" s="410">
        <v>4097825</v>
      </c>
      <c r="K22" s="410"/>
      <c r="L22" s="410">
        <v>6500554</v>
      </c>
    </row>
    <row r="23" spans="2:21">
      <c r="B23" s="394" t="s">
        <v>499</v>
      </c>
      <c r="F23" s="410">
        <v>2868435</v>
      </c>
      <c r="G23" s="410"/>
      <c r="H23" s="410">
        <v>3106950</v>
      </c>
      <c r="I23" s="411"/>
      <c r="J23" s="410">
        <v>2792944</v>
      </c>
      <c r="K23" s="410"/>
      <c r="L23" s="410">
        <v>3106950</v>
      </c>
    </row>
    <row r="24" spans="2:21">
      <c r="B24" s="394" t="s">
        <v>45</v>
      </c>
      <c r="F24" s="410">
        <v>8684284</v>
      </c>
      <c r="G24" s="410"/>
      <c r="H24" s="410">
        <v>2611594</v>
      </c>
      <c r="I24" s="411"/>
      <c r="J24" s="410">
        <v>501014</v>
      </c>
      <c r="K24" s="410"/>
      <c r="L24" s="410">
        <v>887877</v>
      </c>
    </row>
    <row r="25" spans="2:21">
      <c r="B25" s="394" t="s">
        <v>235</v>
      </c>
      <c r="F25" s="410">
        <v>0</v>
      </c>
      <c r="G25" s="410"/>
      <c r="H25" s="410">
        <v>4482237</v>
      </c>
      <c r="I25" s="411"/>
      <c r="J25" s="410">
        <v>0</v>
      </c>
      <c r="K25" s="410"/>
      <c r="L25" s="410">
        <v>-1151918</v>
      </c>
    </row>
    <row r="26" spans="2:21">
      <c r="B26" s="394" t="s">
        <v>540</v>
      </c>
      <c r="F26" s="410">
        <v>0</v>
      </c>
      <c r="G26" s="410"/>
      <c r="H26" s="400">
        <v>0</v>
      </c>
      <c r="I26" s="411"/>
      <c r="J26" s="410">
        <v>-2935000</v>
      </c>
      <c r="K26" s="410"/>
      <c r="L26" s="410">
        <v>554540208</v>
      </c>
    </row>
    <row r="27" spans="2:21">
      <c r="B27" s="394" t="s">
        <v>356</v>
      </c>
      <c r="F27" s="410">
        <v>-1516465</v>
      </c>
      <c r="G27" s="410"/>
      <c r="H27" s="410">
        <v>-1529510</v>
      </c>
      <c r="I27" s="411"/>
      <c r="J27" s="410">
        <v>0</v>
      </c>
      <c r="K27" s="410"/>
      <c r="L27" s="410">
        <v>0</v>
      </c>
    </row>
    <row r="28" spans="2:21">
      <c r="B28" s="394" t="s">
        <v>68</v>
      </c>
      <c r="F28" s="410">
        <v>-24937502</v>
      </c>
      <c r="G28" s="410"/>
      <c r="H28" s="410">
        <v>0</v>
      </c>
      <c r="I28" s="411"/>
      <c r="J28" s="410">
        <v>-585399762</v>
      </c>
      <c r="K28" s="410"/>
      <c r="L28" s="410">
        <v>0</v>
      </c>
    </row>
    <row r="29" spans="2:21">
      <c r="B29" s="394" t="s">
        <v>500</v>
      </c>
      <c r="F29" s="410">
        <v>-263697776</v>
      </c>
      <c r="G29" s="410"/>
      <c r="H29" s="410">
        <v>-28803486</v>
      </c>
      <c r="I29" s="411"/>
      <c r="J29" s="410">
        <v>-265489100</v>
      </c>
      <c r="K29" s="410"/>
      <c r="L29" s="410">
        <v>-124817534</v>
      </c>
    </row>
    <row r="30" spans="2:21">
      <c r="B30" s="394" t="s">
        <v>72</v>
      </c>
      <c r="F30" s="417">
        <v>328458535</v>
      </c>
      <c r="G30" s="410"/>
      <c r="H30" s="417">
        <v>204850744</v>
      </c>
      <c r="I30" s="411"/>
      <c r="J30" s="417">
        <v>235906849</v>
      </c>
      <c r="K30" s="410"/>
      <c r="L30" s="417">
        <v>204394095</v>
      </c>
    </row>
    <row r="31" spans="2:21" ht="8.1" customHeight="1">
      <c r="D31" s="418"/>
      <c r="F31" s="410"/>
      <c r="G31" s="411"/>
      <c r="H31" s="410"/>
      <c r="I31" s="411"/>
      <c r="J31" s="410"/>
      <c r="K31" s="411"/>
      <c r="L31" s="410"/>
    </row>
    <row r="32" spans="2:21">
      <c r="F32" s="410">
        <f>SUM(F11:F30)</f>
        <v>295509836</v>
      </c>
      <c r="G32" s="410"/>
      <c r="H32" s="410">
        <f>SUM(H11:H30)</f>
        <v>358513162</v>
      </c>
      <c r="I32" s="411"/>
      <c r="J32" s="410">
        <f>SUM(J11:J30)</f>
        <v>-20274582</v>
      </c>
      <c r="K32" s="411"/>
      <c r="L32" s="410">
        <f>SUM(L11:L30)</f>
        <v>596482394</v>
      </c>
    </row>
    <row r="33" spans="1:12">
      <c r="F33" s="410"/>
      <c r="G33" s="410"/>
      <c r="H33" s="410"/>
      <c r="I33" s="411"/>
      <c r="J33" s="410"/>
      <c r="K33" s="411"/>
      <c r="L33" s="410"/>
    </row>
    <row r="34" spans="1:12">
      <c r="F34" s="410"/>
      <c r="G34" s="410"/>
      <c r="H34" s="410"/>
      <c r="I34" s="411"/>
      <c r="J34" s="410"/>
      <c r="K34" s="411"/>
      <c r="L34" s="410"/>
    </row>
    <row r="35" spans="1:12">
      <c r="F35" s="410"/>
      <c r="G35" s="410"/>
      <c r="H35" s="410"/>
      <c r="I35" s="411"/>
      <c r="J35" s="410"/>
      <c r="K35" s="411"/>
      <c r="L35" s="410"/>
    </row>
    <row r="36" spans="1:12">
      <c r="F36" s="410"/>
      <c r="G36" s="410"/>
      <c r="H36" s="410"/>
      <c r="I36" s="411"/>
      <c r="J36" s="410"/>
      <c r="K36" s="411"/>
      <c r="L36" s="410"/>
    </row>
    <row r="37" spans="1:12">
      <c r="F37" s="410"/>
      <c r="G37" s="410"/>
      <c r="H37" s="410"/>
      <c r="I37" s="411"/>
      <c r="J37" s="410"/>
      <c r="K37" s="411"/>
      <c r="L37" s="410"/>
    </row>
    <row r="38" spans="1:12">
      <c r="F38" s="410"/>
      <c r="G38" s="410"/>
      <c r="H38" s="410"/>
      <c r="I38" s="411"/>
      <c r="J38" s="410"/>
      <c r="K38" s="411"/>
      <c r="L38" s="410"/>
    </row>
    <row r="39" spans="1:12">
      <c r="F39" s="410"/>
      <c r="G39" s="410"/>
      <c r="H39" s="410"/>
      <c r="I39" s="411"/>
      <c r="J39" s="410"/>
      <c r="K39" s="411"/>
      <c r="L39" s="410"/>
    </row>
    <row r="40" spans="1:12">
      <c r="F40" s="410"/>
      <c r="G40" s="410"/>
      <c r="H40" s="410"/>
      <c r="I40" s="411"/>
      <c r="J40" s="410"/>
      <c r="K40" s="411"/>
      <c r="L40" s="410"/>
    </row>
    <row r="41" spans="1:12">
      <c r="F41" s="410"/>
      <c r="G41" s="410"/>
      <c r="H41" s="410"/>
      <c r="I41" s="411"/>
      <c r="J41" s="410"/>
      <c r="K41" s="411"/>
      <c r="L41" s="410"/>
    </row>
    <row r="42" spans="1:12">
      <c r="F42" s="410"/>
      <c r="G42" s="410"/>
      <c r="H42" s="410"/>
      <c r="I42" s="411"/>
      <c r="J42" s="410"/>
      <c r="K42" s="411"/>
      <c r="L42" s="410"/>
    </row>
    <row r="43" spans="1:12">
      <c r="F43" s="410"/>
      <c r="G43" s="410"/>
      <c r="H43" s="410"/>
      <c r="I43" s="411"/>
      <c r="J43" s="410"/>
      <c r="K43" s="411"/>
      <c r="L43" s="410"/>
    </row>
    <row r="44" spans="1:12">
      <c r="F44" s="410"/>
      <c r="G44" s="410"/>
      <c r="H44" s="410"/>
      <c r="I44" s="411"/>
      <c r="J44" s="410"/>
      <c r="K44" s="411"/>
      <c r="L44" s="410"/>
    </row>
    <row r="45" spans="1:12">
      <c r="F45" s="410"/>
      <c r="G45" s="410"/>
      <c r="H45" s="410"/>
      <c r="I45" s="411"/>
      <c r="J45" s="410"/>
      <c r="K45" s="411"/>
      <c r="L45" s="410"/>
    </row>
    <row r="46" spans="1:12">
      <c r="F46" s="410"/>
      <c r="G46" s="410"/>
      <c r="H46" s="410"/>
      <c r="I46" s="411"/>
      <c r="J46" s="410"/>
      <c r="K46" s="411"/>
      <c r="L46" s="410"/>
    </row>
    <row r="47" spans="1:12" ht="18.75" customHeight="1">
      <c r="F47" s="410"/>
      <c r="G47" s="410"/>
      <c r="H47" s="410"/>
      <c r="I47" s="411"/>
      <c r="J47" s="410"/>
      <c r="K47" s="411"/>
      <c r="L47" s="410"/>
    </row>
    <row r="48" spans="1:12" ht="21" customHeight="1">
      <c r="A48" s="419" t="str">
        <f>+'CE2'!A35</f>
        <v>หมายเหตุประกอบข้อมูลทางการเงินเป็นส่วนหนึ่งของข้อมูลทางการเงินระหว่างกาลนี้</v>
      </c>
      <c r="B48" s="419"/>
      <c r="C48" s="419"/>
      <c r="D48" s="420"/>
      <c r="E48" s="419"/>
      <c r="F48" s="421"/>
      <c r="G48" s="422"/>
      <c r="H48" s="421"/>
      <c r="I48" s="422"/>
      <c r="J48" s="421"/>
      <c r="K48" s="422"/>
      <c r="L48" s="421"/>
    </row>
    <row r="49" spans="1:256" ht="18" customHeight="1">
      <c r="A49" s="390" t="s">
        <v>491</v>
      </c>
      <c r="B49" s="391"/>
      <c r="C49" s="391"/>
      <c r="D49" s="391"/>
      <c r="E49" s="391"/>
      <c r="F49" s="392"/>
      <c r="G49" s="393"/>
      <c r="H49" s="392"/>
      <c r="I49" s="393"/>
      <c r="J49" s="392"/>
      <c r="K49" s="393"/>
      <c r="L49" s="392"/>
    </row>
    <row r="50" spans="1:256" ht="18" customHeight="1">
      <c r="A50" s="390" t="s">
        <v>568</v>
      </c>
      <c r="B50" s="391"/>
      <c r="C50" s="391"/>
      <c r="D50" s="391"/>
      <c r="E50" s="391"/>
      <c r="F50" s="392"/>
      <c r="G50" s="393"/>
      <c r="H50" s="392"/>
      <c r="I50" s="393"/>
      <c r="J50" s="392"/>
      <c r="K50" s="393"/>
      <c r="L50" s="392"/>
    </row>
    <row r="51" spans="1:256" ht="18" customHeight="1">
      <c r="A51" s="396" t="s">
        <v>466</v>
      </c>
      <c r="B51" s="397"/>
      <c r="C51" s="397"/>
      <c r="D51" s="397"/>
      <c r="E51" s="397"/>
      <c r="F51" s="398"/>
      <c r="G51" s="398"/>
      <c r="H51" s="398"/>
      <c r="I51" s="398"/>
      <c r="J51" s="398"/>
      <c r="K51" s="398"/>
      <c r="L51" s="398"/>
    </row>
    <row r="52" spans="1:256" ht="18" customHeight="1">
      <c r="C52" s="394" t="s">
        <v>59</v>
      </c>
    </row>
    <row r="53" spans="1:256" ht="18" customHeight="1">
      <c r="A53" s="402"/>
      <c r="B53" s="402"/>
      <c r="C53" s="402"/>
      <c r="D53" s="403"/>
      <c r="E53" s="402"/>
      <c r="F53" s="455" t="s">
        <v>173</v>
      </c>
      <c r="G53" s="455"/>
      <c r="H53" s="455"/>
      <c r="I53" s="404"/>
      <c r="J53" s="455" t="s">
        <v>471</v>
      </c>
      <c r="K53" s="455"/>
      <c r="L53" s="455"/>
    </row>
    <row r="54" spans="1:256">
      <c r="A54" s="402"/>
      <c r="B54" s="402"/>
      <c r="C54" s="402"/>
      <c r="D54" s="403"/>
      <c r="E54" s="402"/>
      <c r="F54" s="407" t="s">
        <v>205</v>
      </c>
      <c r="G54" s="407"/>
      <c r="H54" s="407" t="s">
        <v>205</v>
      </c>
      <c r="I54" s="407"/>
      <c r="J54" s="407" t="s">
        <v>205</v>
      </c>
      <c r="K54" s="407"/>
      <c r="L54" s="407" t="s">
        <v>205</v>
      </c>
      <c r="M54" s="402"/>
      <c r="N54" s="405"/>
      <c r="O54" s="405"/>
      <c r="P54" s="405"/>
      <c r="Q54" s="405"/>
      <c r="R54" s="405"/>
      <c r="S54" s="405"/>
      <c r="T54" s="405"/>
      <c r="U54" s="405"/>
      <c r="V54" s="402"/>
      <c r="W54" s="402"/>
      <c r="X54" s="402"/>
      <c r="Y54" s="402"/>
      <c r="Z54" s="402"/>
      <c r="AA54" s="402"/>
      <c r="AB54" s="402"/>
      <c r="AC54" s="402"/>
      <c r="AD54" s="402"/>
      <c r="AE54" s="402"/>
      <c r="AF54" s="402"/>
      <c r="AG54" s="402"/>
      <c r="AH54" s="402"/>
      <c r="AI54" s="402"/>
      <c r="AJ54" s="402"/>
      <c r="AK54" s="402"/>
      <c r="AL54" s="402"/>
      <c r="AM54" s="402"/>
      <c r="AN54" s="402"/>
      <c r="AO54" s="402"/>
      <c r="AP54" s="402"/>
      <c r="AQ54" s="402"/>
      <c r="AR54" s="402"/>
      <c r="AS54" s="402"/>
      <c r="AT54" s="402"/>
      <c r="AU54" s="402"/>
      <c r="AV54" s="402"/>
      <c r="AW54" s="402"/>
      <c r="AX54" s="402"/>
      <c r="AY54" s="402"/>
      <c r="AZ54" s="402"/>
      <c r="BA54" s="402"/>
      <c r="BB54" s="402"/>
      <c r="BC54" s="402"/>
      <c r="BD54" s="402"/>
      <c r="BE54" s="402"/>
      <c r="BF54" s="402"/>
      <c r="BG54" s="402"/>
      <c r="BH54" s="402"/>
      <c r="BI54" s="402"/>
      <c r="BJ54" s="402"/>
      <c r="BK54" s="402"/>
      <c r="BL54" s="402"/>
      <c r="BM54" s="402"/>
      <c r="BN54" s="402"/>
      <c r="BO54" s="402"/>
      <c r="BP54" s="402"/>
      <c r="BQ54" s="402"/>
      <c r="BR54" s="402"/>
      <c r="BS54" s="402"/>
      <c r="BT54" s="402"/>
      <c r="BU54" s="402"/>
      <c r="BV54" s="402"/>
      <c r="BW54" s="402"/>
      <c r="BX54" s="402"/>
      <c r="BY54" s="402"/>
      <c r="BZ54" s="402"/>
      <c r="CA54" s="402"/>
      <c r="CB54" s="402"/>
      <c r="CC54" s="402"/>
      <c r="CD54" s="402"/>
      <c r="CE54" s="402"/>
      <c r="CF54" s="402"/>
      <c r="CG54" s="402"/>
      <c r="CH54" s="402"/>
      <c r="CI54" s="402"/>
      <c r="CJ54" s="402"/>
      <c r="CK54" s="402"/>
      <c r="CL54" s="402"/>
      <c r="CM54" s="402"/>
      <c r="CN54" s="402"/>
      <c r="CO54" s="402"/>
      <c r="CP54" s="402"/>
      <c r="CQ54" s="402"/>
      <c r="CR54" s="402"/>
      <c r="CS54" s="402"/>
      <c r="CT54" s="402"/>
      <c r="CU54" s="402"/>
      <c r="CV54" s="402"/>
      <c r="CW54" s="402"/>
      <c r="CX54" s="402"/>
      <c r="CY54" s="402"/>
      <c r="CZ54" s="402"/>
      <c r="DA54" s="402"/>
      <c r="DB54" s="402"/>
      <c r="DC54" s="402"/>
      <c r="DD54" s="402"/>
      <c r="DE54" s="402"/>
      <c r="DF54" s="402"/>
      <c r="DG54" s="402"/>
      <c r="DH54" s="402"/>
      <c r="DI54" s="402"/>
      <c r="DJ54" s="402"/>
      <c r="DK54" s="402"/>
      <c r="DL54" s="402"/>
      <c r="DM54" s="402"/>
      <c r="DN54" s="402"/>
      <c r="DO54" s="402"/>
      <c r="DP54" s="402"/>
      <c r="DQ54" s="402"/>
      <c r="DR54" s="402"/>
      <c r="DS54" s="402"/>
      <c r="DT54" s="402"/>
      <c r="DU54" s="402"/>
      <c r="DV54" s="402"/>
      <c r="DW54" s="402"/>
      <c r="DX54" s="402"/>
      <c r="DY54" s="402"/>
      <c r="DZ54" s="402"/>
      <c r="EA54" s="402"/>
      <c r="EB54" s="402"/>
      <c r="EC54" s="402"/>
      <c r="ED54" s="402"/>
      <c r="EE54" s="402"/>
      <c r="EF54" s="402"/>
      <c r="EG54" s="402"/>
      <c r="EH54" s="402"/>
      <c r="EI54" s="402"/>
      <c r="EJ54" s="402"/>
      <c r="EK54" s="402"/>
      <c r="EL54" s="402"/>
      <c r="EM54" s="402"/>
      <c r="EN54" s="402"/>
      <c r="EO54" s="402"/>
      <c r="EP54" s="402"/>
      <c r="EQ54" s="402"/>
      <c r="ER54" s="402"/>
      <c r="ES54" s="402"/>
      <c r="ET54" s="402"/>
      <c r="EU54" s="402"/>
      <c r="EV54" s="402"/>
      <c r="EW54" s="402"/>
      <c r="EX54" s="402"/>
      <c r="EY54" s="402"/>
      <c r="EZ54" s="402"/>
      <c r="FA54" s="402"/>
      <c r="FB54" s="402"/>
      <c r="FC54" s="402"/>
      <c r="FD54" s="402"/>
      <c r="FE54" s="402"/>
      <c r="FF54" s="402"/>
      <c r="FG54" s="402"/>
      <c r="FH54" s="402"/>
      <c r="FI54" s="402"/>
      <c r="FJ54" s="402"/>
      <c r="FK54" s="402"/>
      <c r="FL54" s="402"/>
      <c r="FM54" s="402"/>
      <c r="FN54" s="402"/>
      <c r="FO54" s="402"/>
      <c r="FP54" s="402"/>
      <c r="FQ54" s="402"/>
      <c r="FR54" s="402"/>
      <c r="FS54" s="402"/>
      <c r="FT54" s="402"/>
      <c r="FU54" s="402"/>
      <c r="FV54" s="402"/>
      <c r="FW54" s="402"/>
      <c r="FX54" s="402"/>
      <c r="FY54" s="402"/>
      <c r="FZ54" s="402"/>
      <c r="GA54" s="402"/>
      <c r="GB54" s="402"/>
      <c r="GC54" s="402"/>
      <c r="GD54" s="402"/>
      <c r="GE54" s="402"/>
      <c r="GF54" s="402"/>
      <c r="GG54" s="402"/>
      <c r="GH54" s="402"/>
      <c r="GI54" s="402"/>
      <c r="GJ54" s="402"/>
      <c r="GK54" s="402"/>
      <c r="GL54" s="402"/>
      <c r="GM54" s="402"/>
      <c r="GN54" s="402"/>
      <c r="GO54" s="402"/>
      <c r="GP54" s="402"/>
      <c r="GQ54" s="402"/>
      <c r="GR54" s="402"/>
      <c r="GS54" s="402"/>
      <c r="GT54" s="402"/>
      <c r="GU54" s="402"/>
      <c r="GV54" s="402"/>
      <c r="GW54" s="402"/>
      <c r="GX54" s="402"/>
      <c r="GY54" s="402"/>
      <c r="GZ54" s="402"/>
      <c r="HA54" s="402"/>
      <c r="HB54" s="402"/>
      <c r="HC54" s="402"/>
      <c r="HD54" s="402"/>
      <c r="HE54" s="402"/>
      <c r="HF54" s="402"/>
      <c r="HG54" s="402"/>
      <c r="HH54" s="402"/>
      <c r="HI54" s="402"/>
      <c r="HJ54" s="402"/>
      <c r="HK54" s="402"/>
      <c r="HL54" s="402"/>
      <c r="HM54" s="402"/>
      <c r="HN54" s="402"/>
      <c r="HO54" s="402"/>
      <c r="HP54" s="402"/>
      <c r="HQ54" s="402"/>
      <c r="HR54" s="402"/>
      <c r="HS54" s="402"/>
      <c r="HT54" s="402"/>
      <c r="HU54" s="402"/>
      <c r="HV54" s="402"/>
      <c r="HW54" s="402"/>
      <c r="HX54" s="402"/>
      <c r="HY54" s="402"/>
      <c r="HZ54" s="402"/>
      <c r="IA54" s="402"/>
      <c r="IB54" s="402"/>
      <c r="IC54" s="402"/>
      <c r="ID54" s="402"/>
      <c r="IE54" s="402"/>
      <c r="IF54" s="402"/>
      <c r="IG54" s="402"/>
      <c r="IH54" s="402"/>
      <c r="II54" s="402"/>
      <c r="IJ54" s="402"/>
      <c r="IK54" s="402"/>
      <c r="IL54" s="402"/>
      <c r="IM54" s="402"/>
      <c r="IN54" s="402"/>
      <c r="IO54" s="402"/>
      <c r="IP54" s="402"/>
      <c r="IQ54" s="402"/>
      <c r="IR54" s="402"/>
      <c r="IS54" s="402"/>
      <c r="IT54" s="402"/>
      <c r="IU54" s="402"/>
      <c r="IV54" s="402"/>
    </row>
    <row r="55" spans="1:256" ht="18" customHeight="1">
      <c r="A55" s="402"/>
      <c r="B55" s="402"/>
      <c r="C55" s="402"/>
      <c r="D55" s="403"/>
      <c r="E55" s="402"/>
      <c r="F55" s="406" t="s">
        <v>465</v>
      </c>
      <c r="G55" s="407"/>
      <c r="H55" s="406" t="s">
        <v>441</v>
      </c>
      <c r="I55" s="407"/>
      <c r="J55" s="406" t="s">
        <v>465</v>
      </c>
      <c r="K55" s="407"/>
      <c r="L55" s="406" t="s">
        <v>441</v>
      </c>
    </row>
    <row r="56" spans="1:256" ht="18" customHeight="1">
      <c r="D56" s="408" t="s">
        <v>4</v>
      </c>
      <c r="F56" s="409" t="s">
        <v>428</v>
      </c>
      <c r="G56" s="407"/>
      <c r="H56" s="409" t="s">
        <v>428</v>
      </c>
      <c r="I56" s="407"/>
      <c r="J56" s="409" t="s">
        <v>428</v>
      </c>
      <c r="K56" s="407"/>
      <c r="L56" s="409" t="s">
        <v>428</v>
      </c>
    </row>
    <row r="57" spans="1:256">
      <c r="A57" s="412"/>
      <c r="D57" s="423"/>
      <c r="F57" s="410"/>
      <c r="G57" s="411"/>
      <c r="H57" s="410"/>
      <c r="I57" s="411"/>
      <c r="J57" s="410"/>
      <c r="K57" s="411"/>
      <c r="L57" s="410"/>
    </row>
    <row r="58" spans="1:256" ht="18" customHeight="1">
      <c r="A58" s="412" t="s">
        <v>518</v>
      </c>
      <c r="F58" s="413"/>
      <c r="G58" s="414"/>
      <c r="H58" s="413"/>
      <c r="I58" s="414"/>
      <c r="J58" s="410"/>
      <c r="K58" s="414"/>
      <c r="L58" s="410"/>
    </row>
    <row r="59" spans="1:256">
      <c r="A59" s="394" t="s">
        <v>445</v>
      </c>
      <c r="F59" s="410"/>
      <c r="G59" s="410"/>
      <c r="H59" s="410"/>
      <c r="I59" s="411"/>
      <c r="J59" s="410"/>
      <c r="K59" s="411"/>
      <c r="L59" s="410"/>
    </row>
    <row r="60" spans="1:256">
      <c r="B60" s="424" t="s">
        <v>285</v>
      </c>
      <c r="F60" s="410">
        <v>-107901525</v>
      </c>
      <c r="G60" s="410"/>
      <c r="H60" s="410">
        <v>-26502157</v>
      </c>
      <c r="I60" s="411"/>
      <c r="J60" s="410">
        <v>147820002</v>
      </c>
      <c r="K60" s="410"/>
      <c r="L60" s="410">
        <v>90359159</v>
      </c>
    </row>
    <row r="61" spans="1:256">
      <c r="B61" s="394" t="s">
        <v>87</v>
      </c>
      <c r="F61" s="410">
        <v>-275599698</v>
      </c>
      <c r="G61" s="410"/>
      <c r="H61" s="410">
        <v>-82396904</v>
      </c>
      <c r="I61" s="411"/>
      <c r="J61" s="410">
        <v>-56208333</v>
      </c>
      <c r="K61" s="410"/>
      <c r="L61" s="410">
        <v>-171137477</v>
      </c>
    </row>
    <row r="62" spans="1:256">
      <c r="B62" s="394" t="s">
        <v>15</v>
      </c>
      <c r="F62" s="410">
        <v>-743455</v>
      </c>
      <c r="G62" s="410"/>
      <c r="H62" s="410">
        <v>-179023068</v>
      </c>
      <c r="I62" s="411"/>
      <c r="J62" s="410">
        <v>-543201</v>
      </c>
      <c r="K62" s="410"/>
      <c r="L62" s="410">
        <v>-297075</v>
      </c>
    </row>
    <row r="63" spans="1:256">
      <c r="B63" s="394" t="s">
        <v>27</v>
      </c>
      <c r="F63" s="410">
        <v>1324950</v>
      </c>
      <c r="G63" s="410"/>
      <c r="H63" s="410">
        <v>1019430</v>
      </c>
      <c r="I63" s="411"/>
      <c r="J63" s="410">
        <v>538906</v>
      </c>
      <c r="K63" s="410"/>
      <c r="L63" s="410">
        <v>918321</v>
      </c>
    </row>
    <row r="64" spans="1:256" s="211" customFormat="1" ht="18" customHeight="1">
      <c r="B64" s="211" t="s">
        <v>387</v>
      </c>
      <c r="D64" s="220"/>
      <c r="F64" s="216">
        <v>421193025</v>
      </c>
      <c r="G64" s="216"/>
      <c r="H64" s="216">
        <v>50253235</v>
      </c>
      <c r="I64" s="319"/>
      <c r="J64" s="216">
        <v>103044757</v>
      </c>
      <c r="K64" s="216"/>
      <c r="L64" s="216">
        <v>28305369</v>
      </c>
      <c r="N64" s="338"/>
      <c r="O64" s="338"/>
      <c r="P64" s="338"/>
      <c r="Q64" s="338"/>
      <c r="R64" s="338"/>
      <c r="S64" s="338"/>
      <c r="T64" s="338"/>
      <c r="U64" s="338"/>
    </row>
    <row r="65" spans="1:21" s="211" customFormat="1" ht="18" customHeight="1">
      <c r="B65" s="211" t="s">
        <v>460</v>
      </c>
      <c r="D65" s="220">
        <v>14</v>
      </c>
      <c r="F65" s="216">
        <v>-24689496</v>
      </c>
      <c r="G65" s="216"/>
      <c r="H65" s="216">
        <v>0</v>
      </c>
      <c r="I65" s="319"/>
      <c r="J65" s="216">
        <v>-3141463</v>
      </c>
      <c r="K65" s="216"/>
      <c r="L65" s="216">
        <v>0</v>
      </c>
      <c r="N65" s="338"/>
      <c r="O65" s="338"/>
      <c r="P65" s="338"/>
      <c r="Q65" s="338"/>
      <c r="R65" s="338"/>
      <c r="S65" s="338"/>
      <c r="T65" s="338"/>
      <c r="U65" s="338"/>
    </row>
    <row r="66" spans="1:21" s="211" customFormat="1" ht="18" customHeight="1">
      <c r="B66" s="211" t="s">
        <v>447</v>
      </c>
      <c r="D66" s="220"/>
      <c r="F66" s="216">
        <v>0</v>
      </c>
      <c r="G66" s="216"/>
      <c r="H66" s="216">
        <v>-31337824</v>
      </c>
      <c r="I66" s="319"/>
      <c r="J66" s="216">
        <v>0</v>
      </c>
      <c r="K66" s="216"/>
      <c r="L66" s="216">
        <v>-2698868</v>
      </c>
      <c r="N66" s="338"/>
      <c r="O66" s="338"/>
      <c r="P66" s="338"/>
      <c r="Q66" s="338"/>
      <c r="R66" s="338"/>
      <c r="S66" s="338"/>
      <c r="T66" s="338"/>
      <c r="U66" s="338"/>
    </row>
    <row r="67" spans="1:21">
      <c r="B67" s="394" t="s">
        <v>286</v>
      </c>
      <c r="F67" s="410">
        <v>41628540</v>
      </c>
      <c r="G67" s="410"/>
      <c r="H67" s="410">
        <v>-97524495</v>
      </c>
      <c r="I67" s="411"/>
      <c r="J67" s="410">
        <v>-63312744</v>
      </c>
      <c r="K67" s="410"/>
      <c r="L67" s="410">
        <v>-128482513</v>
      </c>
    </row>
    <row r="68" spans="1:21">
      <c r="B68" s="394" t="s">
        <v>40</v>
      </c>
      <c r="F68" s="410">
        <v>-14077651</v>
      </c>
      <c r="G68" s="410"/>
      <c r="H68" s="410">
        <v>261210809</v>
      </c>
      <c r="I68" s="411"/>
      <c r="J68" s="410">
        <v>-5434597</v>
      </c>
      <c r="K68" s="410"/>
      <c r="L68" s="410">
        <v>18204599</v>
      </c>
    </row>
    <row r="69" spans="1:21">
      <c r="B69" s="394" t="s">
        <v>501</v>
      </c>
      <c r="F69" s="410">
        <v>0</v>
      </c>
      <c r="G69" s="410"/>
      <c r="H69" s="410">
        <v>-2575542</v>
      </c>
      <c r="I69" s="411"/>
      <c r="J69" s="410">
        <v>0</v>
      </c>
      <c r="K69" s="410"/>
      <c r="L69" s="410">
        <v>-2256181</v>
      </c>
    </row>
    <row r="70" spans="1:21">
      <c r="B70" s="394" t="s">
        <v>46</v>
      </c>
      <c r="F70" s="417">
        <v>-23800237</v>
      </c>
      <c r="G70" s="410"/>
      <c r="H70" s="417">
        <v>-978700</v>
      </c>
      <c r="I70" s="411"/>
      <c r="J70" s="417">
        <v>-25348258</v>
      </c>
      <c r="K70" s="410"/>
      <c r="L70" s="417">
        <v>10239855</v>
      </c>
      <c r="N70" s="394"/>
    </row>
    <row r="71" spans="1:21" ht="8.1" customHeight="1">
      <c r="F71" s="410"/>
      <c r="G71" s="411"/>
      <c r="H71" s="410"/>
      <c r="I71" s="411"/>
      <c r="J71" s="410"/>
      <c r="K71" s="411"/>
      <c r="L71" s="410"/>
    </row>
    <row r="72" spans="1:21">
      <c r="A72" s="425" t="s">
        <v>544</v>
      </c>
      <c r="D72" s="426"/>
      <c r="E72" s="402"/>
      <c r="F72" s="410">
        <f>SUM(F32:F70)</f>
        <v>312844289</v>
      </c>
      <c r="G72" s="410"/>
      <c r="H72" s="410">
        <f>SUM(H32:H70)</f>
        <v>250657946</v>
      </c>
      <c r="I72" s="410"/>
      <c r="J72" s="410">
        <f>SUM(J32:J70)</f>
        <v>77140487</v>
      </c>
      <c r="K72" s="410">
        <f>SUM(K32:K70)</f>
        <v>0</v>
      </c>
      <c r="L72" s="410">
        <f>SUM(L32:L70)</f>
        <v>439637583</v>
      </c>
    </row>
    <row r="73" spans="1:21">
      <c r="A73" s="402" t="s">
        <v>66</v>
      </c>
      <c r="D73" s="426"/>
      <c r="E73" s="402"/>
      <c r="F73" s="410">
        <v>67880515</v>
      </c>
      <c r="G73" s="410"/>
      <c r="H73" s="410">
        <v>15615</v>
      </c>
      <c r="I73" s="410"/>
      <c r="J73" s="410">
        <v>2472610</v>
      </c>
      <c r="K73" s="410"/>
      <c r="L73" s="410">
        <v>78186458</v>
      </c>
    </row>
    <row r="74" spans="1:21">
      <c r="A74" s="402" t="s">
        <v>502</v>
      </c>
      <c r="D74" s="426"/>
      <c r="E74" s="402"/>
      <c r="F74" s="410">
        <v>-452148223</v>
      </c>
      <c r="G74" s="410"/>
      <c r="H74" s="410">
        <v>-215207622</v>
      </c>
      <c r="I74" s="410"/>
      <c r="J74" s="410">
        <v>-241770768</v>
      </c>
      <c r="K74" s="410"/>
      <c r="L74" s="410">
        <v>-214309099</v>
      </c>
    </row>
    <row r="75" spans="1:21">
      <c r="A75" s="402" t="s">
        <v>503</v>
      </c>
      <c r="E75" s="402"/>
      <c r="F75" s="410">
        <v>0</v>
      </c>
      <c r="G75" s="410"/>
      <c r="H75" s="410">
        <v>18313254</v>
      </c>
      <c r="I75" s="410"/>
      <c r="J75" s="410">
        <v>585399762</v>
      </c>
      <c r="K75" s="410"/>
      <c r="L75" s="410">
        <v>18313254</v>
      </c>
    </row>
    <row r="76" spans="1:21">
      <c r="A76" s="402" t="s">
        <v>504</v>
      </c>
      <c r="D76" s="403"/>
      <c r="E76" s="402"/>
      <c r="F76" s="410">
        <v>0</v>
      </c>
      <c r="G76" s="410"/>
      <c r="H76" s="410">
        <v>-202276.3</v>
      </c>
      <c r="I76" s="411"/>
      <c r="J76" s="410">
        <v>0</v>
      </c>
      <c r="K76" s="410"/>
      <c r="L76" s="410">
        <v>0</v>
      </c>
    </row>
    <row r="77" spans="1:21">
      <c r="A77" s="402" t="s">
        <v>505</v>
      </c>
      <c r="D77" s="403"/>
      <c r="E77" s="402"/>
      <c r="F77" s="417">
        <v>-18888775</v>
      </c>
      <c r="G77" s="410"/>
      <c r="H77" s="417">
        <v>-155328506</v>
      </c>
      <c r="I77" s="411"/>
      <c r="J77" s="417">
        <v>-5923571</v>
      </c>
      <c r="K77" s="410"/>
      <c r="L77" s="417">
        <v>-35163377</v>
      </c>
    </row>
    <row r="78" spans="1:21" ht="8.1" customHeight="1">
      <c r="C78" s="427"/>
      <c r="D78" s="403"/>
      <c r="E78" s="402"/>
      <c r="F78" s="410"/>
      <c r="G78" s="411"/>
      <c r="H78" s="410"/>
      <c r="I78" s="411"/>
      <c r="J78" s="410"/>
      <c r="K78" s="411"/>
      <c r="L78" s="410"/>
    </row>
    <row r="79" spans="1:21">
      <c r="A79" s="412" t="s">
        <v>93</v>
      </c>
      <c r="D79" s="423"/>
      <c r="F79" s="417">
        <f>SUM(F72:F77)</f>
        <v>-90312194</v>
      </c>
      <c r="G79" s="411"/>
      <c r="H79" s="417">
        <f>SUM(H72:H77)</f>
        <v>-101751589.3</v>
      </c>
      <c r="I79" s="411"/>
      <c r="J79" s="417">
        <f>SUM(J72:J77)</f>
        <v>417318520</v>
      </c>
      <c r="K79" s="411"/>
      <c r="L79" s="417">
        <f>SUM(L72:L77)</f>
        <v>286664819</v>
      </c>
    </row>
    <row r="80" spans="1:21">
      <c r="A80" s="412"/>
      <c r="D80" s="423"/>
      <c r="F80" s="410"/>
      <c r="G80" s="411"/>
      <c r="H80" s="410"/>
      <c r="I80" s="411"/>
      <c r="J80" s="410"/>
      <c r="K80" s="411"/>
      <c r="L80" s="410"/>
    </row>
    <row r="81" spans="1:12">
      <c r="A81" s="412"/>
      <c r="D81" s="423"/>
      <c r="F81" s="410"/>
      <c r="G81" s="411"/>
      <c r="H81" s="410"/>
      <c r="I81" s="411"/>
      <c r="J81" s="410"/>
      <c r="K81" s="411"/>
      <c r="L81" s="410"/>
    </row>
    <row r="82" spans="1:12">
      <c r="A82" s="412"/>
      <c r="D82" s="423"/>
      <c r="F82" s="410"/>
      <c r="G82" s="411"/>
      <c r="H82" s="410"/>
      <c r="I82" s="411"/>
      <c r="J82" s="410"/>
      <c r="K82" s="411"/>
      <c r="L82" s="410"/>
    </row>
    <row r="83" spans="1:12">
      <c r="A83" s="412"/>
      <c r="D83" s="423"/>
      <c r="F83" s="410"/>
      <c r="G83" s="411"/>
      <c r="H83" s="410"/>
      <c r="I83" s="411"/>
      <c r="J83" s="410"/>
      <c r="K83" s="411"/>
      <c r="L83" s="410"/>
    </row>
    <row r="84" spans="1:12">
      <c r="A84" s="412"/>
      <c r="D84" s="423"/>
      <c r="F84" s="410"/>
      <c r="G84" s="411"/>
      <c r="H84" s="410"/>
      <c r="I84" s="411"/>
      <c r="J84" s="410"/>
      <c r="K84" s="411"/>
      <c r="L84" s="410"/>
    </row>
    <row r="85" spans="1:12">
      <c r="A85" s="412"/>
      <c r="D85" s="423"/>
      <c r="F85" s="410"/>
      <c r="G85" s="411"/>
      <c r="H85" s="410"/>
      <c r="I85" s="411"/>
      <c r="J85" s="410"/>
      <c r="K85" s="411"/>
      <c r="L85" s="410"/>
    </row>
    <row r="86" spans="1:12">
      <c r="A86" s="412"/>
      <c r="D86" s="423"/>
      <c r="F86" s="410"/>
      <c r="G86" s="411"/>
      <c r="H86" s="410"/>
      <c r="I86" s="411"/>
      <c r="J86" s="410"/>
      <c r="K86" s="411"/>
      <c r="L86" s="410"/>
    </row>
    <row r="87" spans="1:12">
      <c r="A87" s="412"/>
      <c r="D87" s="423"/>
      <c r="F87" s="410"/>
      <c r="G87" s="411"/>
      <c r="H87" s="410"/>
      <c r="I87" s="411"/>
      <c r="J87" s="410"/>
      <c r="K87" s="411"/>
      <c r="L87" s="410"/>
    </row>
    <row r="88" spans="1:12">
      <c r="A88" s="412"/>
      <c r="D88" s="423"/>
      <c r="F88" s="410"/>
      <c r="G88" s="411"/>
      <c r="H88" s="410"/>
      <c r="I88" s="411"/>
      <c r="J88" s="410"/>
      <c r="K88" s="411"/>
      <c r="L88" s="410"/>
    </row>
    <row r="89" spans="1:12">
      <c r="A89" s="412"/>
      <c r="D89" s="423"/>
      <c r="F89" s="410"/>
      <c r="G89" s="411"/>
      <c r="H89" s="410"/>
      <c r="I89" s="411"/>
      <c r="J89" s="410"/>
      <c r="K89" s="411"/>
      <c r="L89" s="410"/>
    </row>
    <row r="90" spans="1:12">
      <c r="A90" s="412"/>
      <c r="D90" s="423"/>
      <c r="F90" s="410"/>
      <c r="G90" s="411"/>
      <c r="H90" s="410"/>
      <c r="I90" s="411"/>
      <c r="J90" s="410"/>
      <c r="K90" s="411"/>
      <c r="L90" s="410"/>
    </row>
    <row r="91" spans="1:12">
      <c r="A91" s="412"/>
      <c r="D91" s="423"/>
      <c r="F91" s="410"/>
      <c r="G91" s="411"/>
      <c r="H91" s="410"/>
      <c r="I91" s="411"/>
      <c r="J91" s="410"/>
      <c r="K91" s="411"/>
      <c r="L91" s="410"/>
    </row>
    <row r="92" spans="1:12">
      <c r="A92" s="412"/>
      <c r="D92" s="423"/>
      <c r="F92" s="410"/>
      <c r="G92" s="411"/>
      <c r="H92" s="410"/>
      <c r="I92" s="411"/>
      <c r="J92" s="410"/>
      <c r="K92" s="411"/>
      <c r="L92" s="410"/>
    </row>
    <row r="93" spans="1:12" ht="21" customHeight="1">
      <c r="A93" s="412"/>
      <c r="D93" s="423"/>
      <c r="F93" s="410"/>
      <c r="G93" s="411"/>
      <c r="H93" s="410"/>
      <c r="I93" s="411"/>
      <c r="J93" s="410"/>
      <c r="K93" s="411"/>
      <c r="L93" s="410"/>
    </row>
    <row r="94" spans="1:12" ht="18.75" customHeight="1">
      <c r="A94" s="412"/>
      <c r="D94" s="423"/>
      <c r="F94" s="410"/>
      <c r="G94" s="411"/>
      <c r="H94" s="410"/>
      <c r="I94" s="411"/>
      <c r="J94" s="410"/>
      <c r="K94" s="411"/>
      <c r="L94" s="410"/>
    </row>
    <row r="95" spans="1:12" ht="21.95" customHeight="1">
      <c r="A95" s="419" t="str">
        <f>+A48</f>
        <v>หมายเหตุประกอบข้อมูลทางการเงินเป็นส่วนหนึ่งของข้อมูลทางการเงินระหว่างกาลนี้</v>
      </c>
      <c r="B95" s="419"/>
      <c r="C95" s="419"/>
      <c r="D95" s="420"/>
      <c r="E95" s="419"/>
      <c r="F95" s="417"/>
      <c r="G95" s="422"/>
      <c r="H95" s="417"/>
      <c r="I95" s="422"/>
      <c r="J95" s="417"/>
      <c r="K95" s="417"/>
      <c r="L95" s="417"/>
    </row>
    <row r="96" spans="1:12">
      <c r="A96" s="390" t="s">
        <v>491</v>
      </c>
      <c r="B96" s="391"/>
      <c r="C96" s="391"/>
      <c r="D96" s="391"/>
      <c r="E96" s="391"/>
      <c r="F96" s="392"/>
      <c r="G96" s="393"/>
      <c r="H96" s="392"/>
      <c r="I96" s="393"/>
      <c r="J96" s="392"/>
      <c r="K96" s="393"/>
      <c r="L96" s="392"/>
    </row>
    <row r="97" spans="1:256">
      <c r="A97" s="390" t="s">
        <v>567</v>
      </c>
      <c r="B97" s="391"/>
      <c r="C97" s="391"/>
      <c r="D97" s="391"/>
      <c r="E97" s="391"/>
      <c r="F97" s="392"/>
      <c r="G97" s="393"/>
      <c r="H97" s="392"/>
      <c r="I97" s="393"/>
      <c r="J97" s="392"/>
      <c r="K97" s="393"/>
      <c r="L97" s="392"/>
    </row>
    <row r="98" spans="1:256">
      <c r="A98" s="396" t="str">
        <f>+A3</f>
        <v>สำหรับงวดสามเดือนสิ้นสุดวันที่ 31 มีนาคม พ.ศ. 2560</v>
      </c>
      <c r="B98" s="397"/>
      <c r="C98" s="397"/>
      <c r="D98" s="397"/>
      <c r="E98" s="397"/>
      <c r="F98" s="398"/>
      <c r="G98" s="398"/>
      <c r="H98" s="398"/>
      <c r="I98" s="398"/>
      <c r="J98" s="398"/>
      <c r="K98" s="398"/>
      <c r="L98" s="398"/>
    </row>
    <row r="99" spans="1:256">
      <c r="C99" s="394" t="s">
        <v>59</v>
      </c>
    </row>
    <row r="100" spans="1:256">
      <c r="A100" s="402"/>
      <c r="B100" s="402"/>
      <c r="C100" s="402"/>
      <c r="D100" s="403"/>
      <c r="E100" s="402"/>
      <c r="F100" s="455" t="s">
        <v>173</v>
      </c>
      <c r="G100" s="455"/>
      <c r="H100" s="455"/>
      <c r="I100" s="404"/>
      <c r="J100" s="455" t="s">
        <v>471</v>
      </c>
      <c r="K100" s="455"/>
      <c r="L100" s="455"/>
      <c r="M100" s="402"/>
      <c r="N100" s="405"/>
      <c r="O100" s="405"/>
      <c r="P100" s="405"/>
      <c r="Q100" s="405"/>
      <c r="R100" s="405"/>
      <c r="S100" s="405"/>
      <c r="T100" s="405"/>
      <c r="U100" s="405"/>
      <c r="V100" s="402"/>
      <c r="W100" s="402"/>
      <c r="X100" s="402"/>
      <c r="Y100" s="402"/>
      <c r="Z100" s="402"/>
      <c r="AA100" s="402"/>
      <c r="AB100" s="402"/>
      <c r="AC100" s="402"/>
      <c r="AD100" s="402"/>
      <c r="AE100" s="402"/>
      <c r="AF100" s="402"/>
      <c r="AG100" s="402"/>
      <c r="AH100" s="402"/>
      <c r="AI100" s="402"/>
      <c r="AJ100" s="402"/>
      <c r="AK100" s="402"/>
      <c r="AL100" s="402"/>
      <c r="AM100" s="402"/>
      <c r="AN100" s="402"/>
      <c r="AO100" s="402"/>
      <c r="AP100" s="402"/>
      <c r="AQ100" s="402"/>
      <c r="AR100" s="402"/>
      <c r="AS100" s="402"/>
      <c r="AT100" s="402"/>
      <c r="AU100" s="402"/>
      <c r="AV100" s="402"/>
      <c r="AW100" s="402"/>
      <c r="AX100" s="402"/>
      <c r="AY100" s="402"/>
      <c r="AZ100" s="402"/>
      <c r="BA100" s="402"/>
      <c r="BB100" s="402"/>
      <c r="BC100" s="402"/>
      <c r="BD100" s="402"/>
      <c r="BE100" s="402"/>
      <c r="BF100" s="402"/>
      <c r="BG100" s="402"/>
      <c r="BH100" s="402"/>
      <c r="BI100" s="402"/>
      <c r="BJ100" s="402"/>
      <c r="BK100" s="402"/>
      <c r="BL100" s="402"/>
      <c r="BM100" s="402"/>
      <c r="BN100" s="402"/>
      <c r="BO100" s="402"/>
      <c r="BP100" s="402"/>
      <c r="BQ100" s="402"/>
      <c r="BR100" s="402"/>
      <c r="BS100" s="402"/>
      <c r="BT100" s="402"/>
      <c r="BU100" s="402"/>
      <c r="BV100" s="402"/>
      <c r="BW100" s="402"/>
      <c r="BX100" s="402"/>
      <c r="BY100" s="402"/>
      <c r="BZ100" s="402"/>
      <c r="CA100" s="402"/>
      <c r="CB100" s="402"/>
      <c r="CC100" s="402"/>
      <c r="CD100" s="402"/>
      <c r="CE100" s="402"/>
      <c r="CF100" s="402"/>
      <c r="CG100" s="402"/>
      <c r="CH100" s="402"/>
      <c r="CI100" s="402"/>
      <c r="CJ100" s="402"/>
      <c r="CK100" s="402"/>
      <c r="CL100" s="402"/>
      <c r="CM100" s="402"/>
      <c r="CN100" s="402"/>
      <c r="CO100" s="402"/>
      <c r="CP100" s="402"/>
      <c r="CQ100" s="402"/>
      <c r="CR100" s="402"/>
      <c r="CS100" s="402"/>
      <c r="CT100" s="402"/>
      <c r="CU100" s="402"/>
      <c r="CV100" s="402"/>
      <c r="CW100" s="402"/>
      <c r="CX100" s="402"/>
      <c r="CY100" s="402"/>
      <c r="CZ100" s="402"/>
      <c r="DA100" s="402"/>
      <c r="DB100" s="402"/>
      <c r="DC100" s="402"/>
      <c r="DD100" s="402"/>
      <c r="DE100" s="402"/>
      <c r="DF100" s="402"/>
      <c r="DG100" s="402"/>
      <c r="DH100" s="402"/>
      <c r="DI100" s="402"/>
      <c r="DJ100" s="402"/>
      <c r="DK100" s="402"/>
      <c r="DL100" s="402"/>
      <c r="DM100" s="402"/>
      <c r="DN100" s="402"/>
      <c r="DO100" s="402"/>
      <c r="DP100" s="402"/>
      <c r="DQ100" s="402"/>
      <c r="DR100" s="402"/>
      <c r="DS100" s="402"/>
      <c r="DT100" s="402"/>
      <c r="DU100" s="402"/>
      <c r="DV100" s="402"/>
      <c r="DW100" s="402"/>
      <c r="DX100" s="402"/>
      <c r="DY100" s="402"/>
      <c r="DZ100" s="402"/>
      <c r="EA100" s="402"/>
      <c r="EB100" s="402"/>
      <c r="EC100" s="402"/>
      <c r="ED100" s="402"/>
      <c r="EE100" s="402"/>
      <c r="EF100" s="402"/>
      <c r="EG100" s="402"/>
      <c r="EH100" s="402"/>
      <c r="EI100" s="402"/>
      <c r="EJ100" s="402"/>
      <c r="EK100" s="402"/>
      <c r="EL100" s="402"/>
      <c r="EM100" s="402"/>
      <c r="EN100" s="402"/>
      <c r="EO100" s="402"/>
      <c r="EP100" s="402"/>
      <c r="EQ100" s="402"/>
      <c r="ER100" s="402"/>
      <c r="ES100" s="402"/>
      <c r="ET100" s="402"/>
      <c r="EU100" s="402"/>
      <c r="EV100" s="402"/>
      <c r="EW100" s="402"/>
      <c r="EX100" s="402"/>
      <c r="EY100" s="402"/>
      <c r="EZ100" s="402"/>
      <c r="FA100" s="402"/>
      <c r="FB100" s="402"/>
      <c r="FC100" s="402"/>
      <c r="FD100" s="402"/>
      <c r="FE100" s="402"/>
      <c r="FF100" s="402"/>
      <c r="FG100" s="402"/>
      <c r="FH100" s="402"/>
      <c r="FI100" s="402"/>
      <c r="FJ100" s="402"/>
      <c r="FK100" s="402"/>
      <c r="FL100" s="402"/>
      <c r="FM100" s="402"/>
      <c r="FN100" s="402"/>
      <c r="FO100" s="402"/>
      <c r="FP100" s="402"/>
      <c r="FQ100" s="402"/>
      <c r="FR100" s="402"/>
      <c r="FS100" s="402"/>
      <c r="FT100" s="402"/>
      <c r="FU100" s="402"/>
      <c r="FV100" s="402"/>
      <c r="FW100" s="402"/>
      <c r="FX100" s="402"/>
      <c r="FY100" s="402"/>
      <c r="FZ100" s="402"/>
      <c r="GA100" s="402"/>
      <c r="GB100" s="402"/>
      <c r="GC100" s="402"/>
      <c r="GD100" s="402"/>
      <c r="GE100" s="402"/>
      <c r="GF100" s="402"/>
      <c r="GG100" s="402"/>
      <c r="GH100" s="402"/>
      <c r="GI100" s="402"/>
      <c r="GJ100" s="402"/>
      <c r="GK100" s="402"/>
      <c r="GL100" s="402"/>
      <c r="GM100" s="402"/>
      <c r="GN100" s="402"/>
      <c r="GO100" s="402"/>
      <c r="GP100" s="402"/>
      <c r="GQ100" s="402"/>
      <c r="GR100" s="402"/>
      <c r="GS100" s="402"/>
      <c r="GT100" s="402"/>
      <c r="GU100" s="402"/>
      <c r="GV100" s="402"/>
      <c r="GW100" s="402"/>
      <c r="GX100" s="402"/>
      <c r="GY100" s="402"/>
      <c r="GZ100" s="402"/>
      <c r="HA100" s="402"/>
      <c r="HB100" s="402"/>
      <c r="HC100" s="402"/>
      <c r="HD100" s="402"/>
      <c r="HE100" s="402"/>
      <c r="HF100" s="402"/>
      <c r="HG100" s="402"/>
      <c r="HH100" s="402"/>
      <c r="HI100" s="402"/>
      <c r="HJ100" s="402"/>
      <c r="HK100" s="402"/>
      <c r="HL100" s="402"/>
      <c r="HM100" s="402"/>
      <c r="HN100" s="402"/>
      <c r="HO100" s="402"/>
      <c r="HP100" s="402"/>
      <c r="HQ100" s="402"/>
      <c r="HR100" s="402"/>
      <c r="HS100" s="402"/>
      <c r="HT100" s="402"/>
      <c r="HU100" s="402"/>
      <c r="HV100" s="402"/>
      <c r="HW100" s="402"/>
      <c r="HX100" s="402"/>
      <c r="HY100" s="402"/>
      <c r="HZ100" s="402"/>
      <c r="IA100" s="402"/>
      <c r="IB100" s="402"/>
      <c r="IC100" s="402"/>
      <c r="ID100" s="402"/>
      <c r="IE100" s="402"/>
      <c r="IF100" s="402"/>
      <c r="IG100" s="402"/>
      <c r="IH100" s="402"/>
      <c r="II100" s="402"/>
      <c r="IJ100" s="402"/>
      <c r="IK100" s="402"/>
      <c r="IL100" s="402"/>
      <c r="IM100" s="402"/>
      <c r="IN100" s="402"/>
      <c r="IO100" s="402"/>
      <c r="IP100" s="402"/>
      <c r="IQ100" s="402"/>
      <c r="IR100" s="402"/>
      <c r="IS100" s="402"/>
      <c r="IT100" s="402"/>
      <c r="IU100" s="402"/>
      <c r="IV100" s="402"/>
    </row>
    <row r="101" spans="1:256">
      <c r="A101" s="402"/>
      <c r="B101" s="402"/>
      <c r="C101" s="402"/>
      <c r="D101" s="403"/>
      <c r="E101" s="402"/>
      <c r="F101" s="407" t="s">
        <v>205</v>
      </c>
      <c r="G101" s="407"/>
      <c r="H101" s="407" t="s">
        <v>205</v>
      </c>
      <c r="I101" s="407"/>
      <c r="J101" s="407" t="s">
        <v>205</v>
      </c>
      <c r="K101" s="407"/>
      <c r="L101" s="407" t="s">
        <v>205</v>
      </c>
      <c r="M101" s="402"/>
      <c r="N101" s="405"/>
      <c r="O101" s="405"/>
      <c r="P101" s="405"/>
      <c r="Q101" s="405"/>
      <c r="R101" s="405"/>
      <c r="S101" s="405"/>
      <c r="T101" s="405"/>
      <c r="U101" s="405"/>
      <c r="V101" s="402"/>
      <c r="W101" s="402"/>
      <c r="X101" s="402"/>
      <c r="Y101" s="402"/>
      <c r="Z101" s="402"/>
      <c r="AA101" s="402"/>
      <c r="AB101" s="402"/>
      <c r="AC101" s="402"/>
      <c r="AD101" s="402"/>
      <c r="AE101" s="402"/>
      <c r="AF101" s="402"/>
      <c r="AG101" s="402"/>
      <c r="AH101" s="402"/>
      <c r="AI101" s="402"/>
      <c r="AJ101" s="402"/>
      <c r="AK101" s="402"/>
      <c r="AL101" s="402"/>
      <c r="AM101" s="402"/>
      <c r="AN101" s="402"/>
      <c r="AO101" s="402"/>
      <c r="AP101" s="402"/>
      <c r="AQ101" s="402"/>
      <c r="AR101" s="402"/>
      <c r="AS101" s="402"/>
      <c r="AT101" s="402"/>
      <c r="AU101" s="402"/>
      <c r="AV101" s="402"/>
      <c r="AW101" s="402"/>
      <c r="AX101" s="402"/>
      <c r="AY101" s="402"/>
      <c r="AZ101" s="402"/>
      <c r="BA101" s="402"/>
      <c r="BB101" s="402"/>
      <c r="BC101" s="402"/>
      <c r="BD101" s="402"/>
      <c r="BE101" s="402"/>
      <c r="BF101" s="402"/>
      <c r="BG101" s="402"/>
      <c r="BH101" s="402"/>
      <c r="BI101" s="402"/>
      <c r="BJ101" s="402"/>
      <c r="BK101" s="402"/>
      <c r="BL101" s="402"/>
      <c r="BM101" s="402"/>
      <c r="BN101" s="402"/>
      <c r="BO101" s="402"/>
      <c r="BP101" s="402"/>
      <c r="BQ101" s="402"/>
      <c r="BR101" s="402"/>
      <c r="BS101" s="402"/>
      <c r="BT101" s="402"/>
      <c r="BU101" s="402"/>
      <c r="BV101" s="402"/>
      <c r="BW101" s="402"/>
      <c r="BX101" s="402"/>
      <c r="BY101" s="402"/>
      <c r="BZ101" s="402"/>
      <c r="CA101" s="402"/>
      <c r="CB101" s="402"/>
      <c r="CC101" s="402"/>
      <c r="CD101" s="402"/>
      <c r="CE101" s="402"/>
      <c r="CF101" s="402"/>
      <c r="CG101" s="402"/>
      <c r="CH101" s="402"/>
      <c r="CI101" s="402"/>
      <c r="CJ101" s="402"/>
      <c r="CK101" s="402"/>
      <c r="CL101" s="402"/>
      <c r="CM101" s="402"/>
      <c r="CN101" s="402"/>
      <c r="CO101" s="402"/>
      <c r="CP101" s="402"/>
      <c r="CQ101" s="402"/>
      <c r="CR101" s="402"/>
      <c r="CS101" s="402"/>
      <c r="CT101" s="402"/>
      <c r="CU101" s="402"/>
      <c r="CV101" s="402"/>
      <c r="CW101" s="402"/>
      <c r="CX101" s="402"/>
      <c r="CY101" s="402"/>
      <c r="CZ101" s="402"/>
      <c r="DA101" s="402"/>
      <c r="DB101" s="402"/>
      <c r="DC101" s="402"/>
      <c r="DD101" s="402"/>
      <c r="DE101" s="402"/>
      <c r="DF101" s="402"/>
      <c r="DG101" s="402"/>
      <c r="DH101" s="402"/>
      <c r="DI101" s="402"/>
      <c r="DJ101" s="402"/>
      <c r="DK101" s="402"/>
      <c r="DL101" s="402"/>
      <c r="DM101" s="402"/>
      <c r="DN101" s="402"/>
      <c r="DO101" s="402"/>
      <c r="DP101" s="402"/>
      <c r="DQ101" s="402"/>
      <c r="DR101" s="402"/>
      <c r="DS101" s="402"/>
      <c r="DT101" s="402"/>
      <c r="DU101" s="402"/>
      <c r="DV101" s="402"/>
      <c r="DW101" s="402"/>
      <c r="DX101" s="402"/>
      <c r="DY101" s="402"/>
      <c r="DZ101" s="402"/>
      <c r="EA101" s="402"/>
      <c r="EB101" s="402"/>
      <c r="EC101" s="402"/>
      <c r="ED101" s="402"/>
      <c r="EE101" s="402"/>
      <c r="EF101" s="402"/>
      <c r="EG101" s="402"/>
      <c r="EH101" s="402"/>
      <c r="EI101" s="402"/>
      <c r="EJ101" s="402"/>
      <c r="EK101" s="402"/>
      <c r="EL101" s="402"/>
      <c r="EM101" s="402"/>
      <c r="EN101" s="402"/>
      <c r="EO101" s="402"/>
      <c r="EP101" s="402"/>
      <c r="EQ101" s="402"/>
      <c r="ER101" s="402"/>
      <c r="ES101" s="402"/>
      <c r="ET101" s="402"/>
      <c r="EU101" s="402"/>
      <c r="EV101" s="402"/>
      <c r="EW101" s="402"/>
      <c r="EX101" s="402"/>
      <c r="EY101" s="402"/>
      <c r="EZ101" s="402"/>
      <c r="FA101" s="402"/>
      <c r="FB101" s="402"/>
      <c r="FC101" s="402"/>
      <c r="FD101" s="402"/>
      <c r="FE101" s="402"/>
      <c r="FF101" s="402"/>
      <c r="FG101" s="402"/>
      <c r="FH101" s="402"/>
      <c r="FI101" s="402"/>
      <c r="FJ101" s="402"/>
      <c r="FK101" s="402"/>
      <c r="FL101" s="402"/>
      <c r="FM101" s="402"/>
      <c r="FN101" s="402"/>
      <c r="FO101" s="402"/>
      <c r="FP101" s="402"/>
      <c r="FQ101" s="402"/>
      <c r="FR101" s="402"/>
      <c r="FS101" s="402"/>
      <c r="FT101" s="402"/>
      <c r="FU101" s="402"/>
      <c r="FV101" s="402"/>
      <c r="FW101" s="402"/>
      <c r="FX101" s="402"/>
      <c r="FY101" s="402"/>
      <c r="FZ101" s="402"/>
      <c r="GA101" s="402"/>
      <c r="GB101" s="402"/>
      <c r="GC101" s="402"/>
      <c r="GD101" s="402"/>
      <c r="GE101" s="402"/>
      <c r="GF101" s="402"/>
      <c r="GG101" s="402"/>
      <c r="GH101" s="402"/>
      <c r="GI101" s="402"/>
      <c r="GJ101" s="402"/>
      <c r="GK101" s="402"/>
      <c r="GL101" s="402"/>
      <c r="GM101" s="402"/>
      <c r="GN101" s="402"/>
      <c r="GO101" s="402"/>
      <c r="GP101" s="402"/>
      <c r="GQ101" s="402"/>
      <c r="GR101" s="402"/>
      <c r="GS101" s="402"/>
      <c r="GT101" s="402"/>
      <c r="GU101" s="402"/>
      <c r="GV101" s="402"/>
      <c r="GW101" s="402"/>
      <c r="GX101" s="402"/>
      <c r="GY101" s="402"/>
      <c r="GZ101" s="402"/>
      <c r="HA101" s="402"/>
      <c r="HB101" s="402"/>
      <c r="HC101" s="402"/>
      <c r="HD101" s="402"/>
      <c r="HE101" s="402"/>
      <c r="HF101" s="402"/>
      <c r="HG101" s="402"/>
      <c r="HH101" s="402"/>
      <c r="HI101" s="402"/>
      <c r="HJ101" s="402"/>
      <c r="HK101" s="402"/>
      <c r="HL101" s="402"/>
      <c r="HM101" s="402"/>
      <c r="HN101" s="402"/>
      <c r="HO101" s="402"/>
      <c r="HP101" s="402"/>
      <c r="HQ101" s="402"/>
      <c r="HR101" s="402"/>
      <c r="HS101" s="402"/>
      <c r="HT101" s="402"/>
      <c r="HU101" s="402"/>
      <c r="HV101" s="402"/>
      <c r="HW101" s="402"/>
      <c r="HX101" s="402"/>
      <c r="HY101" s="402"/>
      <c r="HZ101" s="402"/>
      <c r="IA101" s="402"/>
      <c r="IB101" s="402"/>
      <c r="IC101" s="402"/>
      <c r="ID101" s="402"/>
      <c r="IE101" s="402"/>
      <c r="IF101" s="402"/>
      <c r="IG101" s="402"/>
      <c r="IH101" s="402"/>
      <c r="II101" s="402"/>
      <c r="IJ101" s="402"/>
      <c r="IK101" s="402"/>
      <c r="IL101" s="402"/>
      <c r="IM101" s="402"/>
      <c r="IN101" s="402"/>
      <c r="IO101" s="402"/>
      <c r="IP101" s="402"/>
      <c r="IQ101" s="402"/>
      <c r="IR101" s="402"/>
      <c r="IS101" s="402"/>
      <c r="IT101" s="402"/>
      <c r="IU101" s="402"/>
      <c r="IV101" s="402"/>
    </row>
    <row r="102" spans="1:256">
      <c r="A102" s="402"/>
      <c r="B102" s="402"/>
      <c r="C102" s="402"/>
      <c r="D102" s="403"/>
      <c r="E102" s="402"/>
      <c r="F102" s="406" t="s">
        <v>465</v>
      </c>
      <c r="G102" s="407"/>
      <c r="H102" s="406" t="s">
        <v>441</v>
      </c>
      <c r="I102" s="407"/>
      <c r="J102" s="406" t="s">
        <v>465</v>
      </c>
      <c r="K102" s="407"/>
      <c r="L102" s="406" t="s">
        <v>441</v>
      </c>
      <c r="M102" s="402"/>
      <c r="N102" s="405"/>
      <c r="O102" s="405"/>
      <c r="P102" s="405"/>
      <c r="Q102" s="405"/>
      <c r="R102" s="405"/>
      <c r="S102" s="405"/>
      <c r="T102" s="405"/>
      <c r="U102" s="405"/>
      <c r="V102" s="402"/>
      <c r="W102" s="402"/>
      <c r="X102" s="402"/>
      <c r="Y102" s="402"/>
      <c r="Z102" s="402"/>
      <c r="AA102" s="402"/>
      <c r="AB102" s="402"/>
      <c r="AC102" s="402"/>
      <c r="AD102" s="402"/>
      <c r="AE102" s="402"/>
      <c r="AF102" s="402"/>
      <c r="AG102" s="402"/>
      <c r="AH102" s="402"/>
      <c r="AI102" s="402"/>
      <c r="AJ102" s="402"/>
      <c r="AK102" s="402"/>
      <c r="AL102" s="402"/>
      <c r="AM102" s="402"/>
      <c r="AN102" s="402"/>
      <c r="AO102" s="402"/>
      <c r="AP102" s="402"/>
      <c r="AQ102" s="402"/>
      <c r="AR102" s="402"/>
      <c r="AS102" s="402"/>
      <c r="AT102" s="402"/>
      <c r="AU102" s="402"/>
      <c r="AV102" s="402"/>
      <c r="AW102" s="402"/>
      <c r="AX102" s="402"/>
      <c r="AY102" s="402"/>
      <c r="AZ102" s="402"/>
      <c r="BA102" s="402"/>
      <c r="BB102" s="402"/>
      <c r="BC102" s="402"/>
      <c r="BD102" s="402"/>
      <c r="BE102" s="402"/>
      <c r="BF102" s="402"/>
      <c r="BG102" s="402"/>
      <c r="BH102" s="402"/>
      <c r="BI102" s="402"/>
      <c r="BJ102" s="402"/>
      <c r="BK102" s="402"/>
      <c r="BL102" s="402"/>
      <c r="BM102" s="402"/>
      <c r="BN102" s="402"/>
      <c r="BO102" s="402"/>
      <c r="BP102" s="402"/>
      <c r="BQ102" s="402"/>
      <c r="BR102" s="402"/>
      <c r="BS102" s="402"/>
      <c r="BT102" s="402"/>
      <c r="BU102" s="402"/>
      <c r="BV102" s="402"/>
      <c r="BW102" s="402"/>
      <c r="BX102" s="402"/>
      <c r="BY102" s="402"/>
      <c r="BZ102" s="402"/>
      <c r="CA102" s="402"/>
      <c r="CB102" s="402"/>
      <c r="CC102" s="402"/>
      <c r="CD102" s="402"/>
      <c r="CE102" s="402"/>
      <c r="CF102" s="402"/>
      <c r="CG102" s="402"/>
      <c r="CH102" s="402"/>
      <c r="CI102" s="402"/>
      <c r="CJ102" s="402"/>
      <c r="CK102" s="402"/>
      <c r="CL102" s="402"/>
      <c r="CM102" s="402"/>
      <c r="CN102" s="402"/>
      <c r="CO102" s="402"/>
      <c r="CP102" s="402"/>
      <c r="CQ102" s="402"/>
      <c r="CR102" s="402"/>
      <c r="CS102" s="402"/>
      <c r="CT102" s="402"/>
      <c r="CU102" s="402"/>
      <c r="CV102" s="402"/>
      <c r="CW102" s="402"/>
      <c r="CX102" s="402"/>
      <c r="CY102" s="402"/>
      <c r="CZ102" s="402"/>
      <c r="DA102" s="402"/>
      <c r="DB102" s="402"/>
      <c r="DC102" s="402"/>
      <c r="DD102" s="402"/>
      <c r="DE102" s="402"/>
      <c r="DF102" s="402"/>
      <c r="DG102" s="402"/>
      <c r="DH102" s="402"/>
      <c r="DI102" s="402"/>
      <c r="DJ102" s="402"/>
      <c r="DK102" s="402"/>
      <c r="DL102" s="402"/>
      <c r="DM102" s="402"/>
      <c r="DN102" s="402"/>
      <c r="DO102" s="402"/>
      <c r="DP102" s="402"/>
      <c r="DQ102" s="402"/>
      <c r="DR102" s="402"/>
      <c r="DS102" s="402"/>
      <c r="DT102" s="402"/>
      <c r="DU102" s="402"/>
      <c r="DV102" s="402"/>
      <c r="DW102" s="402"/>
      <c r="DX102" s="402"/>
      <c r="DY102" s="402"/>
      <c r="DZ102" s="402"/>
      <c r="EA102" s="402"/>
      <c r="EB102" s="402"/>
      <c r="EC102" s="402"/>
      <c r="ED102" s="402"/>
      <c r="EE102" s="402"/>
      <c r="EF102" s="402"/>
      <c r="EG102" s="402"/>
      <c r="EH102" s="402"/>
      <c r="EI102" s="402"/>
      <c r="EJ102" s="402"/>
      <c r="EK102" s="402"/>
      <c r="EL102" s="402"/>
      <c r="EM102" s="402"/>
      <c r="EN102" s="402"/>
      <c r="EO102" s="402"/>
      <c r="EP102" s="402"/>
      <c r="EQ102" s="402"/>
      <c r="ER102" s="402"/>
      <c r="ES102" s="402"/>
      <c r="ET102" s="402"/>
      <c r="EU102" s="402"/>
      <c r="EV102" s="402"/>
      <c r="EW102" s="402"/>
      <c r="EX102" s="402"/>
      <c r="EY102" s="402"/>
      <c r="EZ102" s="402"/>
      <c r="FA102" s="402"/>
      <c r="FB102" s="402"/>
      <c r="FC102" s="402"/>
      <c r="FD102" s="402"/>
      <c r="FE102" s="402"/>
      <c r="FF102" s="402"/>
      <c r="FG102" s="402"/>
      <c r="FH102" s="402"/>
      <c r="FI102" s="402"/>
      <c r="FJ102" s="402"/>
      <c r="FK102" s="402"/>
      <c r="FL102" s="402"/>
      <c r="FM102" s="402"/>
      <c r="FN102" s="402"/>
      <c r="FO102" s="402"/>
      <c r="FP102" s="402"/>
      <c r="FQ102" s="402"/>
      <c r="FR102" s="402"/>
      <c r="FS102" s="402"/>
      <c r="FT102" s="402"/>
      <c r="FU102" s="402"/>
      <c r="FV102" s="402"/>
      <c r="FW102" s="402"/>
      <c r="FX102" s="402"/>
      <c r="FY102" s="402"/>
      <c r="FZ102" s="402"/>
      <c r="GA102" s="402"/>
      <c r="GB102" s="402"/>
      <c r="GC102" s="402"/>
      <c r="GD102" s="402"/>
      <c r="GE102" s="402"/>
      <c r="GF102" s="402"/>
      <c r="GG102" s="402"/>
      <c r="GH102" s="402"/>
      <c r="GI102" s="402"/>
      <c r="GJ102" s="402"/>
      <c r="GK102" s="402"/>
      <c r="GL102" s="402"/>
      <c r="GM102" s="402"/>
      <c r="GN102" s="402"/>
      <c r="GO102" s="402"/>
      <c r="GP102" s="402"/>
      <c r="GQ102" s="402"/>
      <c r="GR102" s="402"/>
      <c r="GS102" s="402"/>
      <c r="GT102" s="402"/>
      <c r="GU102" s="402"/>
      <c r="GV102" s="402"/>
      <c r="GW102" s="402"/>
      <c r="GX102" s="402"/>
      <c r="GY102" s="402"/>
      <c r="GZ102" s="402"/>
      <c r="HA102" s="402"/>
      <c r="HB102" s="402"/>
      <c r="HC102" s="402"/>
      <c r="HD102" s="402"/>
      <c r="HE102" s="402"/>
      <c r="HF102" s="402"/>
      <c r="HG102" s="402"/>
      <c r="HH102" s="402"/>
      <c r="HI102" s="402"/>
      <c r="HJ102" s="402"/>
      <c r="HK102" s="402"/>
      <c r="HL102" s="402"/>
      <c r="HM102" s="402"/>
      <c r="HN102" s="402"/>
      <c r="HO102" s="402"/>
      <c r="HP102" s="402"/>
      <c r="HQ102" s="402"/>
      <c r="HR102" s="402"/>
      <c r="HS102" s="402"/>
      <c r="HT102" s="402"/>
      <c r="HU102" s="402"/>
      <c r="HV102" s="402"/>
      <c r="HW102" s="402"/>
      <c r="HX102" s="402"/>
      <c r="HY102" s="402"/>
      <c r="HZ102" s="402"/>
      <c r="IA102" s="402"/>
      <c r="IB102" s="402"/>
      <c r="IC102" s="402"/>
      <c r="ID102" s="402"/>
      <c r="IE102" s="402"/>
      <c r="IF102" s="402"/>
      <c r="IG102" s="402"/>
      <c r="IH102" s="402"/>
      <c r="II102" s="402"/>
      <c r="IJ102" s="402"/>
      <c r="IK102" s="402"/>
      <c r="IL102" s="402"/>
      <c r="IM102" s="402"/>
      <c r="IN102" s="402"/>
      <c r="IO102" s="402"/>
      <c r="IP102" s="402"/>
      <c r="IQ102" s="402"/>
      <c r="IR102" s="402"/>
      <c r="IS102" s="402"/>
      <c r="IT102" s="402"/>
      <c r="IU102" s="402"/>
      <c r="IV102" s="402"/>
    </row>
    <row r="103" spans="1:256">
      <c r="D103" s="408" t="s">
        <v>4</v>
      </c>
      <c r="F103" s="409" t="s">
        <v>428</v>
      </c>
      <c r="G103" s="407"/>
      <c r="H103" s="409" t="s">
        <v>428</v>
      </c>
      <c r="I103" s="407"/>
      <c r="J103" s="409" t="s">
        <v>428</v>
      </c>
      <c r="K103" s="407"/>
      <c r="L103" s="409" t="s">
        <v>428</v>
      </c>
    </row>
    <row r="104" spans="1:256">
      <c r="D104" s="403"/>
      <c r="F104" s="401"/>
      <c r="H104" s="401"/>
      <c r="J104" s="401"/>
      <c r="L104" s="401"/>
    </row>
    <row r="105" spans="1:256">
      <c r="A105" s="412" t="s">
        <v>363</v>
      </c>
      <c r="E105" s="428"/>
      <c r="F105" s="413"/>
      <c r="G105" s="414"/>
      <c r="H105" s="413"/>
      <c r="I105" s="414"/>
      <c r="J105" s="413"/>
      <c r="K105" s="414"/>
      <c r="L105" s="413"/>
    </row>
    <row r="106" spans="1:256">
      <c r="A106" s="394" t="s">
        <v>453</v>
      </c>
      <c r="E106" s="428"/>
      <c r="F106" s="410">
        <v>0</v>
      </c>
      <c r="G106" s="410"/>
      <c r="H106" s="410">
        <v>1469043150</v>
      </c>
      <c r="I106" s="414"/>
      <c r="J106" s="413">
        <v>0</v>
      </c>
      <c r="K106" s="410"/>
      <c r="L106" s="413">
        <v>1469043150</v>
      </c>
    </row>
    <row r="107" spans="1:256">
      <c r="A107" s="394" t="s">
        <v>446</v>
      </c>
      <c r="D107" s="323"/>
      <c r="E107" s="429"/>
      <c r="F107" s="410">
        <v>0</v>
      </c>
      <c r="G107" s="410"/>
      <c r="H107" s="410">
        <v>0</v>
      </c>
      <c r="I107" s="414"/>
      <c r="J107" s="413">
        <v>0</v>
      </c>
      <c r="K107" s="410"/>
      <c r="L107" s="413">
        <v>142500003</v>
      </c>
    </row>
    <row r="108" spans="1:256">
      <c r="A108" s="394" t="s">
        <v>506</v>
      </c>
      <c r="D108" s="323"/>
      <c r="E108" s="429"/>
      <c r="F108" s="410">
        <v>0</v>
      </c>
      <c r="G108" s="410"/>
      <c r="H108" s="410">
        <v>-1000000000</v>
      </c>
      <c r="I108" s="411"/>
      <c r="J108" s="413">
        <v>-30000000</v>
      </c>
      <c r="K108" s="410"/>
      <c r="L108" s="413">
        <v>-2555772408</v>
      </c>
    </row>
    <row r="109" spans="1:256">
      <c r="A109" s="394" t="s">
        <v>507</v>
      </c>
      <c r="D109" s="323"/>
      <c r="E109" s="429"/>
      <c r="F109" s="410">
        <v>458150000</v>
      </c>
      <c r="G109" s="410"/>
      <c r="H109" s="410">
        <v>0</v>
      </c>
      <c r="I109" s="411"/>
      <c r="J109" s="413">
        <v>102400000</v>
      </c>
      <c r="K109" s="410"/>
      <c r="L109" s="413">
        <v>1431140711</v>
      </c>
    </row>
    <row r="110" spans="1:256">
      <c r="A110" s="394" t="s">
        <v>539</v>
      </c>
      <c r="D110" s="323"/>
      <c r="E110" s="429"/>
      <c r="F110" s="410">
        <v>-310374100</v>
      </c>
      <c r="G110" s="410"/>
      <c r="H110" s="410">
        <v>0</v>
      </c>
      <c r="I110" s="411"/>
      <c r="J110" s="413">
        <v>0</v>
      </c>
      <c r="K110" s="410"/>
      <c r="L110" s="413">
        <v>0</v>
      </c>
    </row>
    <row r="111" spans="1:256">
      <c r="A111" s="394" t="s">
        <v>305</v>
      </c>
      <c r="E111" s="428"/>
      <c r="F111" s="410">
        <v>0</v>
      </c>
      <c r="G111" s="410"/>
      <c r="H111" s="410">
        <v>0</v>
      </c>
      <c r="I111" s="414"/>
      <c r="J111" s="413">
        <v>0</v>
      </c>
      <c r="K111" s="410"/>
      <c r="L111" s="413">
        <v>-5114021870</v>
      </c>
    </row>
    <row r="112" spans="1:256">
      <c r="A112" s="424" t="s">
        <v>147</v>
      </c>
      <c r="E112" s="429"/>
      <c r="F112" s="410">
        <v>0</v>
      </c>
      <c r="G112" s="410"/>
      <c r="H112" s="410">
        <v>36720000</v>
      </c>
      <c r="I112" s="411"/>
      <c r="J112" s="413">
        <v>0</v>
      </c>
      <c r="K112" s="410"/>
      <c r="L112" s="413">
        <v>4317305991</v>
      </c>
    </row>
    <row r="113" spans="1:21">
      <c r="A113" s="424" t="s">
        <v>537</v>
      </c>
      <c r="C113" s="424"/>
      <c r="E113" s="429"/>
      <c r="F113" s="410">
        <v>-5127500</v>
      </c>
      <c r="G113" s="410"/>
      <c r="H113" s="410">
        <v>0</v>
      </c>
      <c r="I113" s="411"/>
      <c r="J113" s="413">
        <v>-127500</v>
      </c>
      <c r="K113" s="430"/>
      <c r="L113" s="400">
        <v>0</v>
      </c>
    </row>
    <row r="114" spans="1:21">
      <c r="A114" s="431" t="s">
        <v>508</v>
      </c>
      <c r="C114" s="424"/>
      <c r="E114" s="429"/>
      <c r="F114" s="410">
        <v>16183065</v>
      </c>
      <c r="G114" s="410"/>
      <c r="H114" s="410">
        <v>0</v>
      </c>
      <c r="I114" s="411"/>
      <c r="J114" s="413">
        <v>16183065</v>
      </c>
      <c r="K114" s="430"/>
      <c r="L114" s="400">
        <v>0</v>
      </c>
    </row>
    <row r="115" spans="1:21">
      <c r="A115" s="394" t="s">
        <v>98</v>
      </c>
      <c r="E115" s="429"/>
      <c r="F115" s="410">
        <v>24937502</v>
      </c>
      <c r="G115" s="410"/>
      <c r="H115" s="410">
        <v>0</v>
      </c>
      <c r="I115" s="411"/>
      <c r="J115" s="413">
        <v>0</v>
      </c>
      <c r="K115" s="410"/>
      <c r="L115" s="413">
        <v>0</v>
      </c>
    </row>
    <row r="116" spans="1:21">
      <c r="A116" s="394" t="s">
        <v>509</v>
      </c>
      <c r="E116" s="429"/>
      <c r="F116" s="410">
        <v>128000000</v>
      </c>
      <c r="G116" s="410"/>
      <c r="H116" s="410">
        <v>0</v>
      </c>
      <c r="I116" s="411"/>
      <c r="J116" s="413">
        <v>0</v>
      </c>
      <c r="K116" s="410"/>
      <c r="L116" s="413">
        <v>0</v>
      </c>
    </row>
    <row r="117" spans="1:21">
      <c r="A117" s="394" t="s">
        <v>510</v>
      </c>
      <c r="E117" s="429"/>
      <c r="F117" s="410">
        <v>0</v>
      </c>
      <c r="G117" s="410"/>
      <c r="H117" s="410">
        <v>-12770298</v>
      </c>
      <c r="I117" s="411"/>
      <c r="J117" s="413">
        <v>0</v>
      </c>
      <c r="K117" s="410"/>
      <c r="L117" s="413">
        <v>0</v>
      </c>
    </row>
    <row r="118" spans="1:21">
      <c r="A118" s="394" t="s">
        <v>100</v>
      </c>
      <c r="E118" s="429"/>
      <c r="F118" s="410">
        <v>0</v>
      </c>
      <c r="G118" s="410"/>
      <c r="H118" s="410">
        <v>98131</v>
      </c>
      <c r="I118" s="411"/>
      <c r="J118" s="413">
        <v>0</v>
      </c>
      <c r="K118" s="410"/>
      <c r="L118" s="413">
        <v>98131</v>
      </c>
    </row>
    <row r="119" spans="1:21" s="211" customFormat="1" ht="18" customHeight="1">
      <c r="A119" s="211" t="s">
        <v>511</v>
      </c>
      <c r="D119" s="220">
        <v>11</v>
      </c>
      <c r="E119" s="443"/>
      <c r="F119" s="218">
        <v>-95908484</v>
      </c>
      <c r="G119" s="216"/>
      <c r="H119" s="218">
        <v>-53977061</v>
      </c>
      <c r="I119" s="319"/>
      <c r="J119" s="218">
        <v>-580228</v>
      </c>
      <c r="K119" s="216"/>
      <c r="L119" s="218">
        <v>-1340880</v>
      </c>
      <c r="N119" s="338"/>
      <c r="O119" s="338"/>
      <c r="P119" s="338"/>
      <c r="Q119" s="338"/>
      <c r="R119" s="338"/>
      <c r="S119" s="338"/>
      <c r="T119" s="338"/>
      <c r="U119" s="338"/>
    </row>
    <row r="120" spans="1:21" s="211" customFormat="1" ht="8.1" customHeight="1">
      <c r="D120" s="220"/>
      <c r="F120" s="312"/>
      <c r="G120" s="312"/>
      <c r="H120" s="312"/>
      <c r="I120" s="312"/>
      <c r="J120" s="312"/>
      <c r="K120" s="312"/>
      <c r="L120" s="312"/>
      <c r="N120" s="338"/>
      <c r="O120" s="338"/>
      <c r="P120" s="338"/>
      <c r="Q120" s="338"/>
      <c r="R120" s="338"/>
      <c r="S120" s="338"/>
      <c r="T120" s="338"/>
      <c r="U120" s="338"/>
    </row>
    <row r="121" spans="1:21" s="211" customFormat="1" ht="18" customHeight="1">
      <c r="A121" s="212" t="s">
        <v>101</v>
      </c>
      <c r="D121" s="220"/>
      <c r="F121" s="218">
        <f>SUM(F106:F119)</f>
        <v>215860483</v>
      </c>
      <c r="G121" s="444"/>
      <c r="H121" s="218">
        <f>SUM(H106:H119)</f>
        <v>439113922</v>
      </c>
      <c r="I121" s="319"/>
      <c r="J121" s="218">
        <f>SUM(J106:J119)</f>
        <v>87875337</v>
      </c>
      <c r="K121" s="319"/>
      <c r="L121" s="218">
        <f>SUM(L106:L119)</f>
        <v>-311047172</v>
      </c>
      <c r="N121" s="338"/>
      <c r="O121" s="338"/>
      <c r="P121" s="338"/>
      <c r="Q121" s="338"/>
      <c r="R121" s="338"/>
      <c r="S121" s="338"/>
      <c r="T121" s="338"/>
      <c r="U121" s="338"/>
    </row>
    <row r="122" spans="1:21" s="211" customFormat="1">
      <c r="A122" s="212"/>
      <c r="D122" s="220"/>
      <c r="F122" s="216"/>
      <c r="G122" s="444"/>
      <c r="H122" s="216"/>
      <c r="I122" s="319"/>
      <c r="J122" s="216"/>
      <c r="K122" s="319"/>
      <c r="L122" s="216"/>
      <c r="N122" s="338"/>
      <c r="O122" s="338"/>
      <c r="P122" s="338"/>
      <c r="Q122" s="338"/>
      <c r="R122" s="338"/>
      <c r="S122" s="338"/>
      <c r="T122" s="338"/>
      <c r="U122" s="338"/>
    </row>
    <row r="123" spans="1:21">
      <c r="A123" s="412"/>
      <c r="F123" s="410"/>
      <c r="G123" s="432"/>
      <c r="H123" s="410"/>
      <c r="I123" s="411"/>
      <c r="J123" s="410"/>
      <c r="K123" s="411"/>
      <c r="L123" s="410"/>
    </row>
    <row r="124" spans="1:21">
      <c r="A124" s="412"/>
      <c r="F124" s="410"/>
      <c r="G124" s="432"/>
      <c r="H124" s="410"/>
      <c r="I124" s="411"/>
      <c r="J124" s="410"/>
      <c r="K124" s="411"/>
      <c r="L124" s="410"/>
    </row>
    <row r="125" spans="1:21">
      <c r="A125" s="412"/>
      <c r="F125" s="410"/>
      <c r="G125" s="432"/>
      <c r="H125" s="410"/>
      <c r="I125" s="411"/>
      <c r="J125" s="410"/>
      <c r="K125" s="411"/>
      <c r="L125" s="410"/>
    </row>
    <row r="126" spans="1:21">
      <c r="A126" s="412"/>
      <c r="F126" s="410"/>
      <c r="G126" s="432"/>
      <c r="H126" s="410"/>
      <c r="I126" s="411"/>
      <c r="J126" s="410"/>
      <c r="K126" s="411"/>
      <c r="L126" s="410"/>
    </row>
    <row r="127" spans="1:21">
      <c r="A127" s="412"/>
      <c r="F127" s="410"/>
      <c r="G127" s="432"/>
      <c r="H127" s="410"/>
      <c r="I127" s="411"/>
      <c r="J127" s="410"/>
      <c r="K127" s="411"/>
      <c r="L127" s="410"/>
    </row>
    <row r="128" spans="1:21">
      <c r="A128" s="412"/>
      <c r="F128" s="410"/>
      <c r="G128" s="432"/>
      <c r="H128" s="410"/>
      <c r="I128" s="411"/>
      <c r="J128" s="410"/>
      <c r="K128" s="411"/>
      <c r="L128" s="410"/>
    </row>
    <row r="129" spans="1:12">
      <c r="A129" s="412"/>
      <c r="F129" s="410"/>
      <c r="G129" s="432"/>
      <c r="H129" s="410"/>
      <c r="I129" s="411"/>
      <c r="J129" s="410"/>
      <c r="K129" s="411"/>
      <c r="L129" s="410"/>
    </row>
    <row r="130" spans="1:12">
      <c r="A130" s="412"/>
      <c r="F130" s="410"/>
      <c r="G130" s="432"/>
      <c r="H130" s="410"/>
      <c r="I130" s="411"/>
      <c r="J130" s="410"/>
      <c r="K130" s="411"/>
      <c r="L130" s="410"/>
    </row>
    <row r="131" spans="1:12">
      <c r="A131" s="412"/>
      <c r="F131" s="410"/>
      <c r="G131" s="432"/>
      <c r="H131" s="410"/>
      <c r="I131" s="411"/>
      <c r="J131" s="410"/>
      <c r="K131" s="411"/>
      <c r="L131" s="410"/>
    </row>
    <row r="132" spans="1:12">
      <c r="A132" s="412"/>
      <c r="F132" s="410"/>
      <c r="G132" s="432"/>
      <c r="H132" s="410"/>
      <c r="I132" s="411"/>
      <c r="J132" s="410"/>
      <c r="K132" s="411"/>
      <c r="L132" s="410"/>
    </row>
    <row r="133" spans="1:12">
      <c r="A133" s="412"/>
      <c r="F133" s="410"/>
      <c r="G133" s="432"/>
      <c r="H133" s="410"/>
      <c r="I133" s="411"/>
      <c r="J133" s="410"/>
      <c r="K133" s="411"/>
      <c r="L133" s="410"/>
    </row>
    <row r="134" spans="1:12">
      <c r="A134" s="412"/>
      <c r="F134" s="410"/>
      <c r="G134" s="432"/>
      <c r="H134" s="410"/>
      <c r="I134" s="411"/>
      <c r="J134" s="410"/>
      <c r="K134" s="411"/>
      <c r="L134" s="410"/>
    </row>
    <row r="135" spans="1:12">
      <c r="A135" s="412"/>
      <c r="F135" s="410"/>
      <c r="G135" s="432"/>
      <c r="H135" s="410"/>
      <c r="I135" s="411"/>
      <c r="J135" s="410"/>
      <c r="K135" s="411"/>
      <c r="L135" s="410"/>
    </row>
    <row r="136" spans="1:12">
      <c r="A136" s="412"/>
      <c r="F136" s="410"/>
      <c r="G136" s="432"/>
      <c r="H136" s="410"/>
      <c r="I136" s="411"/>
      <c r="J136" s="410"/>
      <c r="K136" s="411"/>
      <c r="L136" s="410"/>
    </row>
    <row r="137" spans="1:12">
      <c r="A137" s="412"/>
      <c r="F137" s="410"/>
      <c r="G137" s="432"/>
      <c r="H137" s="410"/>
      <c r="I137" s="411"/>
      <c r="J137" s="410"/>
      <c r="K137" s="411"/>
      <c r="L137" s="410"/>
    </row>
    <row r="138" spans="1:12">
      <c r="A138" s="412"/>
      <c r="F138" s="410"/>
      <c r="G138" s="432"/>
      <c r="H138" s="410"/>
      <c r="I138" s="411"/>
      <c r="J138" s="410"/>
      <c r="K138" s="411"/>
      <c r="L138" s="410"/>
    </row>
    <row r="139" spans="1:12">
      <c r="A139" s="412"/>
      <c r="F139" s="410"/>
      <c r="G139" s="432"/>
      <c r="H139" s="410"/>
      <c r="I139" s="411"/>
      <c r="J139" s="410"/>
      <c r="K139" s="411"/>
      <c r="L139" s="410"/>
    </row>
    <row r="140" spans="1:12">
      <c r="D140" s="394"/>
      <c r="E140" s="429"/>
      <c r="F140" s="394"/>
      <c r="G140" s="402"/>
      <c r="H140" s="394"/>
      <c r="I140" s="402"/>
      <c r="J140" s="394"/>
      <c r="K140" s="402"/>
      <c r="L140" s="394"/>
    </row>
    <row r="141" spans="1:12" ht="15.75" customHeight="1">
      <c r="D141" s="394"/>
      <c r="E141" s="429"/>
      <c r="F141" s="394"/>
      <c r="G141" s="402"/>
      <c r="H141" s="394"/>
      <c r="I141" s="402"/>
      <c r="J141" s="394"/>
      <c r="K141" s="402"/>
      <c r="L141" s="394"/>
    </row>
    <row r="142" spans="1:12" ht="21.95" customHeight="1">
      <c r="A142" s="419" t="str">
        <f>A48</f>
        <v>หมายเหตุประกอบข้อมูลทางการเงินเป็นส่วนหนึ่งของข้อมูลทางการเงินระหว่างกาลนี้</v>
      </c>
      <c r="B142" s="419"/>
      <c r="C142" s="419"/>
      <c r="D142" s="420"/>
      <c r="E142" s="419"/>
      <c r="F142" s="421"/>
      <c r="G142" s="422"/>
      <c r="H142" s="421"/>
      <c r="I142" s="422"/>
      <c r="J142" s="421"/>
      <c r="K142" s="422"/>
      <c r="L142" s="421"/>
    </row>
    <row r="143" spans="1:12">
      <c r="A143" s="390" t="s">
        <v>491</v>
      </c>
      <c r="B143" s="391"/>
      <c r="C143" s="391"/>
      <c r="D143" s="391"/>
      <c r="E143" s="391"/>
      <c r="F143" s="392"/>
      <c r="G143" s="393"/>
      <c r="H143" s="392"/>
      <c r="I143" s="393"/>
      <c r="J143" s="392"/>
      <c r="K143" s="393"/>
      <c r="L143" s="392"/>
    </row>
    <row r="144" spans="1:12">
      <c r="A144" s="390" t="s">
        <v>565</v>
      </c>
      <c r="B144" s="391"/>
      <c r="C144" s="391"/>
      <c r="D144" s="391"/>
      <c r="E144" s="391"/>
      <c r="F144" s="392"/>
      <c r="G144" s="393"/>
      <c r="H144" s="392"/>
      <c r="I144" s="393"/>
      <c r="J144" s="392"/>
      <c r="K144" s="393"/>
      <c r="L144" s="392"/>
    </row>
    <row r="145" spans="1:256">
      <c r="A145" s="396" t="str">
        <f>A98</f>
        <v>สำหรับงวดสามเดือนสิ้นสุดวันที่ 31 มีนาคม พ.ศ. 2560</v>
      </c>
      <c r="B145" s="397"/>
      <c r="C145" s="397"/>
      <c r="D145" s="397"/>
      <c r="E145" s="397"/>
      <c r="F145" s="398"/>
      <c r="G145" s="398"/>
      <c r="H145" s="398"/>
      <c r="I145" s="398"/>
      <c r="J145" s="398"/>
      <c r="K145" s="398"/>
      <c r="L145" s="398"/>
    </row>
    <row r="146" spans="1:256">
      <c r="C146" s="394" t="s">
        <v>59</v>
      </c>
    </row>
    <row r="147" spans="1:256">
      <c r="A147" s="402"/>
      <c r="B147" s="402"/>
      <c r="C147" s="402"/>
      <c r="D147" s="403"/>
      <c r="E147" s="402"/>
      <c r="F147" s="455" t="s">
        <v>173</v>
      </c>
      <c r="G147" s="455"/>
      <c r="H147" s="455"/>
      <c r="I147" s="404"/>
      <c r="J147" s="455" t="s">
        <v>471</v>
      </c>
      <c r="K147" s="455"/>
      <c r="L147" s="455"/>
      <c r="M147" s="402"/>
      <c r="N147" s="405"/>
      <c r="O147" s="405"/>
      <c r="P147" s="405"/>
      <c r="Q147" s="405"/>
      <c r="R147" s="405"/>
      <c r="S147" s="405"/>
      <c r="T147" s="405"/>
      <c r="U147" s="405"/>
      <c r="V147" s="402"/>
      <c r="W147" s="402"/>
      <c r="X147" s="402"/>
      <c r="Y147" s="402"/>
      <c r="Z147" s="402"/>
      <c r="AA147" s="402"/>
      <c r="AB147" s="402"/>
      <c r="AC147" s="402"/>
      <c r="AD147" s="402"/>
      <c r="AE147" s="402"/>
      <c r="AF147" s="402"/>
      <c r="AG147" s="402"/>
      <c r="AH147" s="402"/>
      <c r="AI147" s="402"/>
      <c r="AJ147" s="402"/>
      <c r="AK147" s="402"/>
      <c r="AL147" s="402"/>
      <c r="AM147" s="402"/>
      <c r="AN147" s="402"/>
      <c r="AO147" s="402"/>
      <c r="AP147" s="402"/>
      <c r="AQ147" s="402"/>
      <c r="AR147" s="402"/>
      <c r="AS147" s="402"/>
      <c r="AT147" s="402"/>
      <c r="AU147" s="402"/>
      <c r="AV147" s="402"/>
      <c r="AW147" s="402"/>
      <c r="AX147" s="402"/>
      <c r="AY147" s="402"/>
      <c r="AZ147" s="402"/>
      <c r="BA147" s="402"/>
      <c r="BB147" s="402"/>
      <c r="BC147" s="402"/>
      <c r="BD147" s="402"/>
      <c r="BE147" s="402"/>
      <c r="BF147" s="402"/>
      <c r="BG147" s="402"/>
      <c r="BH147" s="402"/>
      <c r="BI147" s="402"/>
      <c r="BJ147" s="402"/>
      <c r="BK147" s="402"/>
      <c r="BL147" s="402"/>
      <c r="BM147" s="402"/>
      <c r="BN147" s="402"/>
      <c r="BO147" s="402"/>
      <c r="BP147" s="402"/>
      <c r="BQ147" s="402"/>
      <c r="BR147" s="402"/>
      <c r="BS147" s="402"/>
      <c r="BT147" s="402"/>
      <c r="BU147" s="402"/>
      <c r="BV147" s="402"/>
      <c r="BW147" s="402"/>
      <c r="BX147" s="402"/>
      <c r="BY147" s="402"/>
      <c r="BZ147" s="402"/>
      <c r="CA147" s="402"/>
      <c r="CB147" s="402"/>
      <c r="CC147" s="402"/>
      <c r="CD147" s="402"/>
      <c r="CE147" s="402"/>
      <c r="CF147" s="402"/>
      <c r="CG147" s="402"/>
      <c r="CH147" s="402"/>
      <c r="CI147" s="402"/>
      <c r="CJ147" s="402"/>
      <c r="CK147" s="402"/>
      <c r="CL147" s="402"/>
      <c r="CM147" s="402"/>
      <c r="CN147" s="402"/>
      <c r="CO147" s="402"/>
      <c r="CP147" s="402"/>
      <c r="CQ147" s="402"/>
      <c r="CR147" s="402"/>
      <c r="CS147" s="402"/>
      <c r="CT147" s="402"/>
      <c r="CU147" s="402"/>
      <c r="CV147" s="402"/>
      <c r="CW147" s="402"/>
      <c r="CX147" s="402"/>
      <c r="CY147" s="402"/>
      <c r="CZ147" s="402"/>
      <c r="DA147" s="402"/>
      <c r="DB147" s="402"/>
      <c r="DC147" s="402"/>
      <c r="DD147" s="402"/>
      <c r="DE147" s="402"/>
      <c r="DF147" s="402"/>
      <c r="DG147" s="402"/>
      <c r="DH147" s="402"/>
      <c r="DI147" s="402"/>
      <c r="DJ147" s="402"/>
      <c r="DK147" s="402"/>
      <c r="DL147" s="402"/>
      <c r="DM147" s="402"/>
      <c r="DN147" s="402"/>
      <c r="DO147" s="402"/>
      <c r="DP147" s="402"/>
      <c r="DQ147" s="402"/>
      <c r="DR147" s="402"/>
      <c r="DS147" s="402"/>
      <c r="DT147" s="402"/>
      <c r="DU147" s="402"/>
      <c r="DV147" s="402"/>
      <c r="DW147" s="402"/>
      <c r="DX147" s="402"/>
      <c r="DY147" s="402"/>
      <c r="DZ147" s="402"/>
      <c r="EA147" s="402"/>
      <c r="EB147" s="402"/>
      <c r="EC147" s="402"/>
      <c r="ED147" s="402"/>
      <c r="EE147" s="402"/>
      <c r="EF147" s="402"/>
      <c r="EG147" s="402"/>
      <c r="EH147" s="402"/>
      <c r="EI147" s="402"/>
      <c r="EJ147" s="402"/>
      <c r="EK147" s="402"/>
      <c r="EL147" s="402"/>
      <c r="EM147" s="402"/>
      <c r="EN147" s="402"/>
      <c r="EO147" s="402"/>
      <c r="EP147" s="402"/>
      <c r="EQ147" s="402"/>
      <c r="ER147" s="402"/>
      <c r="ES147" s="402"/>
      <c r="ET147" s="402"/>
      <c r="EU147" s="402"/>
      <c r="EV147" s="402"/>
      <c r="EW147" s="402"/>
      <c r="EX147" s="402"/>
      <c r="EY147" s="402"/>
      <c r="EZ147" s="402"/>
      <c r="FA147" s="402"/>
      <c r="FB147" s="402"/>
      <c r="FC147" s="402"/>
      <c r="FD147" s="402"/>
      <c r="FE147" s="402"/>
      <c r="FF147" s="402"/>
      <c r="FG147" s="402"/>
      <c r="FH147" s="402"/>
      <c r="FI147" s="402"/>
      <c r="FJ147" s="402"/>
      <c r="FK147" s="402"/>
      <c r="FL147" s="402"/>
      <c r="FM147" s="402"/>
      <c r="FN147" s="402"/>
      <c r="FO147" s="402"/>
      <c r="FP147" s="402"/>
      <c r="FQ147" s="402"/>
      <c r="FR147" s="402"/>
      <c r="FS147" s="402"/>
      <c r="FT147" s="402"/>
      <c r="FU147" s="402"/>
      <c r="FV147" s="402"/>
      <c r="FW147" s="402"/>
      <c r="FX147" s="402"/>
      <c r="FY147" s="402"/>
      <c r="FZ147" s="402"/>
      <c r="GA147" s="402"/>
      <c r="GB147" s="402"/>
      <c r="GC147" s="402"/>
      <c r="GD147" s="402"/>
      <c r="GE147" s="402"/>
      <c r="GF147" s="402"/>
      <c r="GG147" s="402"/>
      <c r="GH147" s="402"/>
      <c r="GI147" s="402"/>
      <c r="GJ147" s="402"/>
      <c r="GK147" s="402"/>
      <c r="GL147" s="402"/>
      <c r="GM147" s="402"/>
      <c r="GN147" s="402"/>
      <c r="GO147" s="402"/>
      <c r="GP147" s="402"/>
      <c r="GQ147" s="402"/>
      <c r="GR147" s="402"/>
      <c r="GS147" s="402"/>
      <c r="GT147" s="402"/>
      <c r="GU147" s="402"/>
      <c r="GV147" s="402"/>
      <c r="GW147" s="402"/>
      <c r="GX147" s="402"/>
      <c r="GY147" s="402"/>
      <c r="GZ147" s="402"/>
      <c r="HA147" s="402"/>
      <c r="HB147" s="402"/>
      <c r="HC147" s="402"/>
      <c r="HD147" s="402"/>
      <c r="HE147" s="402"/>
      <c r="HF147" s="402"/>
      <c r="HG147" s="402"/>
      <c r="HH147" s="402"/>
      <c r="HI147" s="402"/>
      <c r="HJ147" s="402"/>
      <c r="HK147" s="402"/>
      <c r="HL147" s="402"/>
      <c r="HM147" s="402"/>
      <c r="HN147" s="402"/>
      <c r="HO147" s="402"/>
      <c r="HP147" s="402"/>
      <c r="HQ147" s="402"/>
      <c r="HR147" s="402"/>
      <c r="HS147" s="402"/>
      <c r="HT147" s="402"/>
      <c r="HU147" s="402"/>
      <c r="HV147" s="402"/>
      <c r="HW147" s="402"/>
      <c r="HX147" s="402"/>
      <c r="HY147" s="402"/>
      <c r="HZ147" s="402"/>
      <c r="IA147" s="402"/>
      <c r="IB147" s="402"/>
      <c r="IC147" s="402"/>
      <c r="ID147" s="402"/>
      <c r="IE147" s="402"/>
      <c r="IF147" s="402"/>
      <c r="IG147" s="402"/>
      <c r="IH147" s="402"/>
      <c r="II147" s="402"/>
      <c r="IJ147" s="402"/>
      <c r="IK147" s="402"/>
      <c r="IL147" s="402"/>
      <c r="IM147" s="402"/>
      <c r="IN147" s="402"/>
      <c r="IO147" s="402"/>
      <c r="IP147" s="402"/>
      <c r="IQ147" s="402"/>
      <c r="IR147" s="402"/>
      <c r="IS147" s="402"/>
      <c r="IT147" s="402"/>
      <c r="IU147" s="402"/>
      <c r="IV147" s="402"/>
    </row>
    <row r="148" spans="1:256">
      <c r="A148" s="402"/>
      <c r="B148" s="402"/>
      <c r="C148" s="402"/>
      <c r="D148" s="403"/>
      <c r="E148" s="402"/>
      <c r="F148" s="407" t="s">
        <v>205</v>
      </c>
      <c r="G148" s="407"/>
      <c r="H148" s="407" t="s">
        <v>205</v>
      </c>
      <c r="I148" s="407"/>
      <c r="J148" s="407" t="s">
        <v>205</v>
      </c>
      <c r="K148" s="407"/>
      <c r="L148" s="407" t="s">
        <v>205</v>
      </c>
      <c r="M148" s="402"/>
      <c r="N148" s="405"/>
      <c r="O148" s="405"/>
      <c r="P148" s="405"/>
      <c r="Q148" s="405"/>
      <c r="R148" s="405"/>
      <c r="S148" s="405"/>
      <c r="T148" s="405"/>
      <c r="U148" s="405"/>
      <c r="V148" s="402"/>
      <c r="W148" s="402"/>
      <c r="X148" s="402"/>
      <c r="Y148" s="402"/>
      <c r="Z148" s="402"/>
      <c r="AA148" s="402"/>
      <c r="AB148" s="402"/>
      <c r="AC148" s="402"/>
      <c r="AD148" s="402"/>
      <c r="AE148" s="402"/>
      <c r="AF148" s="402"/>
      <c r="AG148" s="402"/>
      <c r="AH148" s="402"/>
      <c r="AI148" s="402"/>
      <c r="AJ148" s="402"/>
      <c r="AK148" s="402"/>
      <c r="AL148" s="402"/>
      <c r="AM148" s="402"/>
      <c r="AN148" s="402"/>
      <c r="AO148" s="402"/>
      <c r="AP148" s="402"/>
      <c r="AQ148" s="402"/>
      <c r="AR148" s="402"/>
      <c r="AS148" s="402"/>
      <c r="AT148" s="402"/>
      <c r="AU148" s="402"/>
      <c r="AV148" s="402"/>
      <c r="AW148" s="402"/>
      <c r="AX148" s="402"/>
      <c r="AY148" s="402"/>
      <c r="AZ148" s="402"/>
      <c r="BA148" s="402"/>
      <c r="BB148" s="402"/>
      <c r="BC148" s="402"/>
      <c r="BD148" s="402"/>
      <c r="BE148" s="402"/>
      <c r="BF148" s="402"/>
      <c r="BG148" s="402"/>
      <c r="BH148" s="402"/>
      <c r="BI148" s="402"/>
      <c r="BJ148" s="402"/>
      <c r="BK148" s="402"/>
      <c r="BL148" s="402"/>
      <c r="BM148" s="402"/>
      <c r="BN148" s="402"/>
      <c r="BO148" s="402"/>
      <c r="BP148" s="402"/>
      <c r="BQ148" s="402"/>
      <c r="BR148" s="402"/>
      <c r="BS148" s="402"/>
      <c r="BT148" s="402"/>
      <c r="BU148" s="402"/>
      <c r="BV148" s="402"/>
      <c r="BW148" s="402"/>
      <c r="BX148" s="402"/>
      <c r="BY148" s="402"/>
      <c r="BZ148" s="402"/>
      <c r="CA148" s="402"/>
      <c r="CB148" s="402"/>
      <c r="CC148" s="402"/>
      <c r="CD148" s="402"/>
      <c r="CE148" s="402"/>
      <c r="CF148" s="402"/>
      <c r="CG148" s="402"/>
      <c r="CH148" s="402"/>
      <c r="CI148" s="402"/>
      <c r="CJ148" s="402"/>
      <c r="CK148" s="402"/>
      <c r="CL148" s="402"/>
      <c r="CM148" s="402"/>
      <c r="CN148" s="402"/>
      <c r="CO148" s="402"/>
      <c r="CP148" s="402"/>
      <c r="CQ148" s="402"/>
      <c r="CR148" s="402"/>
      <c r="CS148" s="402"/>
      <c r="CT148" s="402"/>
      <c r="CU148" s="402"/>
      <c r="CV148" s="402"/>
      <c r="CW148" s="402"/>
      <c r="CX148" s="402"/>
      <c r="CY148" s="402"/>
      <c r="CZ148" s="402"/>
      <c r="DA148" s="402"/>
      <c r="DB148" s="402"/>
      <c r="DC148" s="402"/>
      <c r="DD148" s="402"/>
      <c r="DE148" s="402"/>
      <c r="DF148" s="402"/>
      <c r="DG148" s="402"/>
      <c r="DH148" s="402"/>
      <c r="DI148" s="402"/>
      <c r="DJ148" s="402"/>
      <c r="DK148" s="402"/>
      <c r="DL148" s="402"/>
      <c r="DM148" s="402"/>
      <c r="DN148" s="402"/>
      <c r="DO148" s="402"/>
      <c r="DP148" s="402"/>
      <c r="DQ148" s="402"/>
      <c r="DR148" s="402"/>
      <c r="DS148" s="402"/>
      <c r="DT148" s="402"/>
      <c r="DU148" s="402"/>
      <c r="DV148" s="402"/>
      <c r="DW148" s="402"/>
      <c r="DX148" s="402"/>
      <c r="DY148" s="402"/>
      <c r="DZ148" s="402"/>
      <c r="EA148" s="402"/>
      <c r="EB148" s="402"/>
      <c r="EC148" s="402"/>
      <c r="ED148" s="402"/>
      <c r="EE148" s="402"/>
      <c r="EF148" s="402"/>
      <c r="EG148" s="402"/>
      <c r="EH148" s="402"/>
      <c r="EI148" s="402"/>
      <c r="EJ148" s="402"/>
      <c r="EK148" s="402"/>
      <c r="EL148" s="402"/>
      <c r="EM148" s="402"/>
      <c r="EN148" s="402"/>
      <c r="EO148" s="402"/>
      <c r="EP148" s="402"/>
      <c r="EQ148" s="402"/>
      <c r="ER148" s="402"/>
      <c r="ES148" s="402"/>
      <c r="ET148" s="402"/>
      <c r="EU148" s="402"/>
      <c r="EV148" s="402"/>
      <c r="EW148" s="402"/>
      <c r="EX148" s="402"/>
      <c r="EY148" s="402"/>
      <c r="EZ148" s="402"/>
      <c r="FA148" s="402"/>
      <c r="FB148" s="402"/>
      <c r="FC148" s="402"/>
      <c r="FD148" s="402"/>
      <c r="FE148" s="402"/>
      <c r="FF148" s="402"/>
      <c r="FG148" s="402"/>
      <c r="FH148" s="402"/>
      <c r="FI148" s="402"/>
      <c r="FJ148" s="402"/>
      <c r="FK148" s="402"/>
      <c r="FL148" s="402"/>
      <c r="FM148" s="402"/>
      <c r="FN148" s="402"/>
      <c r="FO148" s="402"/>
      <c r="FP148" s="402"/>
      <c r="FQ148" s="402"/>
      <c r="FR148" s="402"/>
      <c r="FS148" s="402"/>
      <c r="FT148" s="402"/>
      <c r="FU148" s="402"/>
      <c r="FV148" s="402"/>
      <c r="FW148" s="402"/>
      <c r="FX148" s="402"/>
      <c r="FY148" s="402"/>
      <c r="FZ148" s="402"/>
      <c r="GA148" s="402"/>
      <c r="GB148" s="402"/>
      <c r="GC148" s="402"/>
      <c r="GD148" s="402"/>
      <c r="GE148" s="402"/>
      <c r="GF148" s="402"/>
      <c r="GG148" s="402"/>
      <c r="GH148" s="402"/>
      <c r="GI148" s="402"/>
      <c r="GJ148" s="402"/>
      <c r="GK148" s="402"/>
      <c r="GL148" s="402"/>
      <c r="GM148" s="402"/>
      <c r="GN148" s="402"/>
      <c r="GO148" s="402"/>
      <c r="GP148" s="402"/>
      <c r="GQ148" s="402"/>
      <c r="GR148" s="402"/>
      <c r="GS148" s="402"/>
      <c r="GT148" s="402"/>
      <c r="GU148" s="402"/>
      <c r="GV148" s="402"/>
      <c r="GW148" s="402"/>
      <c r="GX148" s="402"/>
      <c r="GY148" s="402"/>
      <c r="GZ148" s="402"/>
      <c r="HA148" s="402"/>
      <c r="HB148" s="402"/>
      <c r="HC148" s="402"/>
      <c r="HD148" s="402"/>
      <c r="HE148" s="402"/>
      <c r="HF148" s="402"/>
      <c r="HG148" s="402"/>
      <c r="HH148" s="402"/>
      <c r="HI148" s="402"/>
      <c r="HJ148" s="402"/>
      <c r="HK148" s="402"/>
      <c r="HL148" s="402"/>
      <c r="HM148" s="402"/>
      <c r="HN148" s="402"/>
      <c r="HO148" s="402"/>
      <c r="HP148" s="402"/>
      <c r="HQ148" s="402"/>
      <c r="HR148" s="402"/>
      <c r="HS148" s="402"/>
      <c r="HT148" s="402"/>
      <c r="HU148" s="402"/>
      <c r="HV148" s="402"/>
      <c r="HW148" s="402"/>
      <c r="HX148" s="402"/>
      <c r="HY148" s="402"/>
      <c r="HZ148" s="402"/>
      <c r="IA148" s="402"/>
      <c r="IB148" s="402"/>
      <c r="IC148" s="402"/>
      <c r="ID148" s="402"/>
      <c r="IE148" s="402"/>
      <c r="IF148" s="402"/>
      <c r="IG148" s="402"/>
      <c r="IH148" s="402"/>
      <c r="II148" s="402"/>
      <c r="IJ148" s="402"/>
      <c r="IK148" s="402"/>
      <c r="IL148" s="402"/>
      <c r="IM148" s="402"/>
      <c r="IN148" s="402"/>
      <c r="IO148" s="402"/>
      <c r="IP148" s="402"/>
      <c r="IQ148" s="402"/>
      <c r="IR148" s="402"/>
      <c r="IS148" s="402"/>
      <c r="IT148" s="402"/>
      <c r="IU148" s="402"/>
      <c r="IV148" s="402"/>
    </row>
    <row r="149" spans="1:256">
      <c r="A149" s="402"/>
      <c r="B149" s="402"/>
      <c r="C149" s="402"/>
      <c r="D149" s="403"/>
      <c r="E149" s="402"/>
      <c r="F149" s="406" t="s">
        <v>465</v>
      </c>
      <c r="G149" s="407"/>
      <c r="H149" s="406" t="s">
        <v>441</v>
      </c>
      <c r="I149" s="407"/>
      <c r="J149" s="406" t="s">
        <v>465</v>
      </c>
      <c r="K149" s="407"/>
      <c r="L149" s="406" t="s">
        <v>441</v>
      </c>
      <c r="M149" s="402"/>
      <c r="N149" s="405"/>
      <c r="O149" s="405"/>
      <c r="P149" s="405"/>
      <c r="Q149" s="405"/>
      <c r="R149" s="405"/>
      <c r="S149" s="405"/>
      <c r="T149" s="405"/>
      <c r="U149" s="405"/>
      <c r="V149" s="402"/>
      <c r="W149" s="402"/>
      <c r="X149" s="402"/>
      <c r="Y149" s="402"/>
      <c r="Z149" s="402"/>
      <c r="AA149" s="402"/>
      <c r="AB149" s="402"/>
      <c r="AC149" s="402"/>
      <c r="AD149" s="402"/>
      <c r="AE149" s="402"/>
      <c r="AF149" s="402"/>
      <c r="AG149" s="402"/>
      <c r="AH149" s="402"/>
      <c r="AI149" s="402"/>
      <c r="AJ149" s="402"/>
      <c r="AK149" s="402"/>
      <c r="AL149" s="402"/>
      <c r="AM149" s="402"/>
      <c r="AN149" s="402"/>
      <c r="AO149" s="402"/>
      <c r="AP149" s="402"/>
      <c r="AQ149" s="402"/>
      <c r="AR149" s="402"/>
      <c r="AS149" s="402"/>
      <c r="AT149" s="402"/>
      <c r="AU149" s="402"/>
      <c r="AV149" s="402"/>
      <c r="AW149" s="402"/>
      <c r="AX149" s="402"/>
      <c r="AY149" s="402"/>
      <c r="AZ149" s="402"/>
      <c r="BA149" s="402"/>
      <c r="BB149" s="402"/>
      <c r="BC149" s="402"/>
      <c r="BD149" s="402"/>
      <c r="BE149" s="402"/>
      <c r="BF149" s="402"/>
      <c r="BG149" s="402"/>
      <c r="BH149" s="402"/>
      <c r="BI149" s="402"/>
      <c r="BJ149" s="402"/>
      <c r="BK149" s="402"/>
      <c r="BL149" s="402"/>
      <c r="BM149" s="402"/>
      <c r="BN149" s="402"/>
      <c r="BO149" s="402"/>
      <c r="BP149" s="402"/>
      <c r="BQ149" s="402"/>
      <c r="BR149" s="402"/>
      <c r="BS149" s="402"/>
      <c r="BT149" s="402"/>
      <c r="BU149" s="402"/>
      <c r="BV149" s="402"/>
      <c r="BW149" s="402"/>
      <c r="BX149" s="402"/>
      <c r="BY149" s="402"/>
      <c r="BZ149" s="402"/>
      <c r="CA149" s="402"/>
      <c r="CB149" s="402"/>
      <c r="CC149" s="402"/>
      <c r="CD149" s="402"/>
      <c r="CE149" s="402"/>
      <c r="CF149" s="402"/>
      <c r="CG149" s="402"/>
      <c r="CH149" s="402"/>
      <c r="CI149" s="402"/>
      <c r="CJ149" s="402"/>
      <c r="CK149" s="402"/>
      <c r="CL149" s="402"/>
      <c r="CM149" s="402"/>
      <c r="CN149" s="402"/>
      <c r="CO149" s="402"/>
      <c r="CP149" s="402"/>
      <c r="CQ149" s="402"/>
      <c r="CR149" s="402"/>
      <c r="CS149" s="402"/>
      <c r="CT149" s="402"/>
      <c r="CU149" s="402"/>
      <c r="CV149" s="402"/>
      <c r="CW149" s="402"/>
      <c r="CX149" s="402"/>
      <c r="CY149" s="402"/>
      <c r="CZ149" s="402"/>
      <c r="DA149" s="402"/>
      <c r="DB149" s="402"/>
      <c r="DC149" s="402"/>
      <c r="DD149" s="402"/>
      <c r="DE149" s="402"/>
      <c r="DF149" s="402"/>
      <c r="DG149" s="402"/>
      <c r="DH149" s="402"/>
      <c r="DI149" s="402"/>
      <c r="DJ149" s="402"/>
      <c r="DK149" s="402"/>
      <c r="DL149" s="402"/>
      <c r="DM149" s="402"/>
      <c r="DN149" s="402"/>
      <c r="DO149" s="402"/>
      <c r="DP149" s="402"/>
      <c r="DQ149" s="402"/>
      <c r="DR149" s="402"/>
      <c r="DS149" s="402"/>
      <c r="DT149" s="402"/>
      <c r="DU149" s="402"/>
      <c r="DV149" s="402"/>
      <c r="DW149" s="402"/>
      <c r="DX149" s="402"/>
      <c r="DY149" s="402"/>
      <c r="DZ149" s="402"/>
      <c r="EA149" s="402"/>
      <c r="EB149" s="402"/>
      <c r="EC149" s="402"/>
      <c r="ED149" s="402"/>
      <c r="EE149" s="402"/>
      <c r="EF149" s="402"/>
      <c r="EG149" s="402"/>
      <c r="EH149" s="402"/>
      <c r="EI149" s="402"/>
      <c r="EJ149" s="402"/>
      <c r="EK149" s="402"/>
      <c r="EL149" s="402"/>
      <c r="EM149" s="402"/>
      <c r="EN149" s="402"/>
      <c r="EO149" s="402"/>
      <c r="EP149" s="402"/>
      <c r="EQ149" s="402"/>
      <c r="ER149" s="402"/>
      <c r="ES149" s="402"/>
      <c r="ET149" s="402"/>
      <c r="EU149" s="402"/>
      <c r="EV149" s="402"/>
      <c r="EW149" s="402"/>
      <c r="EX149" s="402"/>
      <c r="EY149" s="402"/>
      <c r="EZ149" s="402"/>
      <c r="FA149" s="402"/>
      <c r="FB149" s="402"/>
      <c r="FC149" s="402"/>
      <c r="FD149" s="402"/>
      <c r="FE149" s="402"/>
      <c r="FF149" s="402"/>
      <c r="FG149" s="402"/>
      <c r="FH149" s="402"/>
      <c r="FI149" s="402"/>
      <c r="FJ149" s="402"/>
      <c r="FK149" s="402"/>
      <c r="FL149" s="402"/>
      <c r="FM149" s="402"/>
      <c r="FN149" s="402"/>
      <c r="FO149" s="402"/>
      <c r="FP149" s="402"/>
      <c r="FQ149" s="402"/>
      <c r="FR149" s="402"/>
      <c r="FS149" s="402"/>
      <c r="FT149" s="402"/>
      <c r="FU149" s="402"/>
      <c r="FV149" s="402"/>
      <c r="FW149" s="402"/>
      <c r="FX149" s="402"/>
      <c r="FY149" s="402"/>
      <c r="FZ149" s="402"/>
      <c r="GA149" s="402"/>
      <c r="GB149" s="402"/>
      <c r="GC149" s="402"/>
      <c r="GD149" s="402"/>
      <c r="GE149" s="402"/>
      <c r="GF149" s="402"/>
      <c r="GG149" s="402"/>
      <c r="GH149" s="402"/>
      <c r="GI149" s="402"/>
      <c r="GJ149" s="402"/>
      <c r="GK149" s="402"/>
      <c r="GL149" s="402"/>
      <c r="GM149" s="402"/>
      <c r="GN149" s="402"/>
      <c r="GO149" s="402"/>
      <c r="GP149" s="402"/>
      <c r="GQ149" s="402"/>
      <c r="GR149" s="402"/>
      <c r="GS149" s="402"/>
      <c r="GT149" s="402"/>
      <c r="GU149" s="402"/>
      <c r="GV149" s="402"/>
      <c r="GW149" s="402"/>
      <c r="GX149" s="402"/>
      <c r="GY149" s="402"/>
      <c r="GZ149" s="402"/>
      <c r="HA149" s="402"/>
      <c r="HB149" s="402"/>
      <c r="HC149" s="402"/>
      <c r="HD149" s="402"/>
      <c r="HE149" s="402"/>
      <c r="HF149" s="402"/>
      <c r="HG149" s="402"/>
      <c r="HH149" s="402"/>
      <c r="HI149" s="402"/>
      <c r="HJ149" s="402"/>
      <c r="HK149" s="402"/>
      <c r="HL149" s="402"/>
      <c r="HM149" s="402"/>
      <c r="HN149" s="402"/>
      <c r="HO149" s="402"/>
      <c r="HP149" s="402"/>
      <c r="HQ149" s="402"/>
      <c r="HR149" s="402"/>
      <c r="HS149" s="402"/>
      <c r="HT149" s="402"/>
      <c r="HU149" s="402"/>
      <c r="HV149" s="402"/>
      <c r="HW149" s="402"/>
      <c r="HX149" s="402"/>
      <c r="HY149" s="402"/>
      <c r="HZ149" s="402"/>
      <c r="IA149" s="402"/>
      <c r="IB149" s="402"/>
      <c r="IC149" s="402"/>
      <c r="ID149" s="402"/>
      <c r="IE149" s="402"/>
      <c r="IF149" s="402"/>
      <c r="IG149" s="402"/>
      <c r="IH149" s="402"/>
      <c r="II149" s="402"/>
      <c r="IJ149" s="402"/>
      <c r="IK149" s="402"/>
      <c r="IL149" s="402"/>
      <c r="IM149" s="402"/>
      <c r="IN149" s="402"/>
      <c r="IO149" s="402"/>
      <c r="IP149" s="402"/>
      <c r="IQ149" s="402"/>
      <c r="IR149" s="402"/>
      <c r="IS149" s="402"/>
      <c r="IT149" s="402"/>
      <c r="IU149" s="402"/>
      <c r="IV149" s="402"/>
    </row>
    <row r="150" spans="1:256">
      <c r="D150" s="408" t="s">
        <v>4</v>
      </c>
      <c r="F150" s="409" t="s">
        <v>428</v>
      </c>
      <c r="G150" s="407"/>
      <c r="H150" s="409" t="s">
        <v>428</v>
      </c>
      <c r="I150" s="407"/>
      <c r="J150" s="409" t="s">
        <v>428</v>
      </c>
      <c r="K150" s="407"/>
      <c r="L150" s="409" t="s">
        <v>428</v>
      </c>
    </row>
    <row r="151" spans="1:256">
      <c r="D151" s="403"/>
      <c r="F151" s="401"/>
      <c r="H151" s="401"/>
      <c r="J151" s="401"/>
      <c r="L151" s="401"/>
    </row>
    <row r="152" spans="1:256">
      <c r="A152" s="412" t="s">
        <v>364</v>
      </c>
      <c r="E152" s="429"/>
      <c r="F152" s="413"/>
      <c r="G152" s="430"/>
      <c r="H152" s="413"/>
      <c r="I152" s="430"/>
      <c r="J152" s="413"/>
      <c r="K152" s="410"/>
      <c r="L152" s="413"/>
    </row>
    <row r="153" spans="1:256">
      <c r="A153" s="394" t="s">
        <v>512</v>
      </c>
      <c r="E153" s="429"/>
      <c r="F153" s="410">
        <v>0</v>
      </c>
      <c r="G153" s="410"/>
      <c r="H153" s="410">
        <v>2546612908</v>
      </c>
      <c r="I153" s="430"/>
      <c r="J153" s="413">
        <v>0</v>
      </c>
      <c r="K153" s="410"/>
      <c r="L153" s="413">
        <v>2546612908</v>
      </c>
    </row>
    <row r="154" spans="1:256" s="211" customFormat="1" ht="18" customHeight="1">
      <c r="A154" s="211" t="s">
        <v>448</v>
      </c>
      <c r="D154" s="220"/>
      <c r="E154" s="443"/>
      <c r="F154" s="216">
        <v>0</v>
      </c>
      <c r="G154" s="216"/>
      <c r="H154" s="216">
        <v>-2546612908</v>
      </c>
      <c r="I154" s="319"/>
      <c r="J154" s="217">
        <v>0</v>
      </c>
      <c r="K154" s="216"/>
      <c r="L154" s="217">
        <v>-2546612908</v>
      </c>
      <c r="N154" s="338"/>
      <c r="O154" s="338"/>
      <c r="P154" s="338"/>
      <c r="Q154" s="338"/>
      <c r="R154" s="338"/>
      <c r="S154" s="338"/>
      <c r="T154" s="338"/>
      <c r="U154" s="338"/>
    </row>
    <row r="155" spans="1:256" s="211" customFormat="1" ht="18" customHeight="1">
      <c r="A155" s="211" t="s">
        <v>545</v>
      </c>
      <c r="D155" s="220"/>
      <c r="E155" s="443"/>
      <c r="F155" s="216">
        <v>0</v>
      </c>
      <c r="G155" s="216"/>
      <c r="H155" s="216">
        <v>0</v>
      </c>
      <c r="I155" s="319"/>
      <c r="J155" s="217">
        <v>-348725991</v>
      </c>
      <c r="K155" s="216"/>
      <c r="L155" s="217">
        <v>-366000000</v>
      </c>
      <c r="N155" s="338"/>
      <c r="O155" s="338"/>
      <c r="P155" s="338"/>
      <c r="Q155" s="338"/>
      <c r="R155" s="338"/>
      <c r="S155" s="338"/>
      <c r="T155" s="338"/>
      <c r="U155" s="338"/>
    </row>
    <row r="156" spans="1:256">
      <c r="A156" s="394" t="s">
        <v>546</v>
      </c>
      <c r="E156" s="429"/>
      <c r="F156" s="216">
        <v>0</v>
      </c>
      <c r="G156" s="394"/>
      <c r="H156" s="410">
        <v>0</v>
      </c>
      <c r="I156" s="411"/>
      <c r="J156" s="413">
        <v>0</v>
      </c>
      <c r="K156" s="410"/>
      <c r="L156" s="413">
        <v>429889538</v>
      </c>
    </row>
    <row r="157" spans="1:256">
      <c r="A157" s="394" t="s">
        <v>547</v>
      </c>
      <c r="E157" s="429"/>
      <c r="F157" s="410">
        <v>0</v>
      </c>
      <c r="G157" s="410"/>
      <c r="H157" s="410">
        <v>0</v>
      </c>
      <c r="I157" s="411"/>
      <c r="J157" s="413">
        <v>-43313982</v>
      </c>
      <c r="K157" s="410"/>
      <c r="L157" s="413">
        <v>-3199041</v>
      </c>
    </row>
    <row r="158" spans="1:256">
      <c r="A158" s="394" t="s">
        <v>513</v>
      </c>
      <c r="E158" s="429"/>
      <c r="F158" s="410">
        <v>0</v>
      </c>
      <c r="G158" s="410"/>
      <c r="H158" s="410">
        <v>0</v>
      </c>
      <c r="I158" s="411"/>
      <c r="J158" s="413">
        <v>0</v>
      </c>
      <c r="K158" s="410"/>
      <c r="L158" s="413">
        <v>-2000</v>
      </c>
    </row>
    <row r="159" spans="1:256">
      <c r="A159" s="394" t="s">
        <v>309</v>
      </c>
      <c r="E159" s="429"/>
      <c r="F159" s="410">
        <v>0</v>
      </c>
      <c r="G159" s="410"/>
      <c r="H159" s="410">
        <v>-808141520</v>
      </c>
      <c r="I159" s="411"/>
      <c r="J159" s="413">
        <v>0</v>
      </c>
      <c r="K159" s="410"/>
      <c r="L159" s="413">
        <v>-650266520</v>
      </c>
    </row>
    <row r="160" spans="1:256">
      <c r="A160" s="394" t="s">
        <v>104</v>
      </c>
      <c r="D160" s="433"/>
      <c r="E160" s="429"/>
      <c r="F160" s="417">
        <v>-6139266</v>
      </c>
      <c r="G160" s="411"/>
      <c r="H160" s="417">
        <v>-2171</v>
      </c>
      <c r="I160" s="411"/>
      <c r="J160" s="417">
        <v>-6138929</v>
      </c>
      <c r="K160" s="411"/>
      <c r="L160" s="417">
        <v>-2171</v>
      </c>
    </row>
    <row r="161" spans="1:12" ht="8.1" customHeight="1">
      <c r="D161" s="323"/>
      <c r="E161" s="429"/>
      <c r="F161" s="410"/>
      <c r="G161" s="432"/>
      <c r="H161" s="410"/>
      <c r="I161" s="432"/>
      <c r="J161" s="410"/>
      <c r="K161" s="432"/>
      <c r="L161" s="410"/>
    </row>
    <row r="162" spans="1:12">
      <c r="A162" s="412" t="s">
        <v>548</v>
      </c>
      <c r="E162" s="429"/>
      <c r="F162" s="417">
        <f>SUM(F153:F160)</f>
        <v>-6139266</v>
      </c>
      <c r="G162" s="411"/>
      <c r="H162" s="417">
        <f>SUM(H153:H160)</f>
        <v>-808143691</v>
      </c>
      <c r="I162" s="411"/>
      <c r="J162" s="417">
        <f>SUM(J153:J160)</f>
        <v>-398178902</v>
      </c>
      <c r="K162" s="411"/>
      <c r="L162" s="417">
        <f>SUM(L153:L160)</f>
        <v>-589580194</v>
      </c>
    </row>
    <row r="163" spans="1:12">
      <c r="A163" s="412"/>
      <c r="E163" s="429"/>
      <c r="F163" s="410"/>
      <c r="G163" s="411"/>
      <c r="H163" s="410"/>
      <c r="I163" s="411"/>
      <c r="J163" s="410"/>
      <c r="K163" s="411"/>
      <c r="L163" s="410"/>
    </row>
    <row r="164" spans="1:12">
      <c r="A164" s="412" t="s">
        <v>108</v>
      </c>
      <c r="E164" s="429"/>
      <c r="F164" s="413">
        <v>119409023</v>
      </c>
      <c r="G164" s="411"/>
      <c r="H164" s="413">
        <f>SUM(H79,H121,H162)</f>
        <v>-470781358.30000001</v>
      </c>
      <c r="I164" s="411"/>
      <c r="J164" s="413">
        <f>SUM(J79,J121,J162)</f>
        <v>107014955</v>
      </c>
      <c r="K164" s="411"/>
      <c r="L164" s="413">
        <f>SUM(L79,L121,L162)</f>
        <v>-613962547</v>
      </c>
    </row>
    <row r="165" spans="1:12">
      <c r="A165" s="394" t="s">
        <v>161</v>
      </c>
      <c r="E165" s="429"/>
      <c r="F165" s="417">
        <v>2403686060</v>
      </c>
      <c r="G165" s="410"/>
      <c r="H165" s="417">
        <v>1475613992</v>
      </c>
      <c r="I165" s="411"/>
      <c r="J165" s="417">
        <f>+'[1]Review CF'!$J$119</f>
        <v>748077021</v>
      </c>
      <c r="K165" s="410"/>
      <c r="L165" s="417">
        <v>996449206</v>
      </c>
    </row>
    <row r="166" spans="1:12" ht="8.1" customHeight="1">
      <c r="D166" s="433"/>
      <c r="E166" s="429"/>
      <c r="F166" s="410"/>
      <c r="G166" s="411"/>
      <c r="H166" s="410"/>
      <c r="I166" s="411"/>
      <c r="J166" s="410"/>
      <c r="K166" s="411"/>
      <c r="L166" s="410"/>
    </row>
    <row r="167" spans="1:12" ht="18.75" thickBot="1">
      <c r="A167" s="412" t="s">
        <v>162</v>
      </c>
      <c r="D167" s="433"/>
      <c r="E167" s="429"/>
      <c r="F167" s="434">
        <f>SUM(F164:F166)</f>
        <v>2523095083</v>
      </c>
      <c r="G167" s="411"/>
      <c r="H167" s="434">
        <f>SUM(H164:H166)</f>
        <v>1004832633.7</v>
      </c>
      <c r="I167" s="411"/>
      <c r="J167" s="434">
        <f>SUM(J164:J166)</f>
        <v>855091976</v>
      </c>
      <c r="K167" s="411"/>
      <c r="L167" s="434">
        <f>SUM(L164:L166)</f>
        <v>382486659</v>
      </c>
    </row>
    <row r="168" spans="1:12" ht="18.75" thickTop="1">
      <c r="A168" s="412"/>
      <c r="D168" s="433"/>
      <c r="E168" s="429"/>
      <c r="F168" s="410"/>
      <c r="G168" s="411"/>
      <c r="H168" s="410"/>
      <c r="I168" s="411"/>
      <c r="J168" s="410"/>
      <c r="K168" s="411"/>
      <c r="L168" s="410"/>
    </row>
    <row r="169" spans="1:12">
      <c r="D169" s="435"/>
      <c r="E169" s="436"/>
      <c r="F169" s="413"/>
      <c r="G169" s="410"/>
      <c r="H169" s="413"/>
      <c r="I169" s="410"/>
      <c r="J169" s="413"/>
      <c r="K169" s="410"/>
      <c r="L169" s="413"/>
    </row>
    <row r="170" spans="1:12">
      <c r="A170" s="437" t="s">
        <v>365</v>
      </c>
      <c r="B170" s="438"/>
      <c r="C170" s="438"/>
      <c r="D170" s="438"/>
      <c r="E170" s="438"/>
      <c r="F170" s="439"/>
      <c r="G170" s="440"/>
      <c r="H170" s="439"/>
      <c r="I170" s="440"/>
      <c r="J170" s="439"/>
      <c r="K170" s="440"/>
      <c r="L170" s="439"/>
    </row>
    <row r="171" spans="1:12" ht="6" customHeight="1">
      <c r="A171" s="437"/>
      <c r="B171" s="438"/>
      <c r="C171" s="438"/>
      <c r="D171" s="438"/>
      <c r="E171" s="438"/>
      <c r="F171" s="439"/>
      <c r="G171" s="440"/>
      <c r="H171" s="439"/>
      <c r="I171" s="440"/>
      <c r="J171" s="439"/>
      <c r="K171" s="440"/>
      <c r="L171" s="439"/>
    </row>
    <row r="172" spans="1:12">
      <c r="A172" s="424" t="s">
        <v>514</v>
      </c>
      <c r="B172" s="424"/>
      <c r="D172" s="424"/>
      <c r="E172" s="424"/>
      <c r="F172" s="413"/>
      <c r="G172" s="441"/>
      <c r="H172" s="413"/>
      <c r="I172" s="441"/>
      <c r="J172" s="439"/>
      <c r="K172" s="441"/>
      <c r="L172" s="439"/>
    </row>
    <row r="173" spans="1:12">
      <c r="A173" s="438"/>
      <c r="B173" s="438" t="s">
        <v>376</v>
      </c>
      <c r="C173" s="438"/>
      <c r="D173" s="442" t="s">
        <v>538</v>
      </c>
      <c r="E173" s="438"/>
      <c r="F173" s="413">
        <f>+'[2]Review CF'!$J$125</f>
        <v>20773606.690000001</v>
      </c>
      <c r="G173" s="413">
        <f>+ROUND('[3]Review CF'!K121,0)</f>
        <v>0</v>
      </c>
      <c r="H173" s="413">
        <v>117673176</v>
      </c>
      <c r="I173" s="413">
        <f>+ROUND('[3]Review CF'!M121,0)</f>
        <v>0</v>
      </c>
      <c r="J173" s="439">
        <f>+'[1]Review CF'!$J$126</f>
        <v>0</v>
      </c>
      <c r="K173" s="440"/>
      <c r="L173" s="439">
        <v>0</v>
      </c>
    </row>
    <row r="174" spans="1:12">
      <c r="A174" s="438" t="s">
        <v>521</v>
      </c>
      <c r="B174" s="438"/>
      <c r="C174" s="438"/>
      <c r="D174" s="442"/>
      <c r="E174" s="438"/>
      <c r="F174" s="413">
        <v>65451251</v>
      </c>
      <c r="G174" s="413"/>
      <c r="H174" s="413">
        <v>113200366</v>
      </c>
      <c r="I174" s="413"/>
      <c r="J174" s="439">
        <v>0</v>
      </c>
      <c r="K174" s="440"/>
      <c r="L174" s="439">
        <v>0</v>
      </c>
    </row>
    <row r="175" spans="1:12">
      <c r="A175" s="424"/>
      <c r="B175" s="438"/>
      <c r="C175" s="438"/>
      <c r="D175" s="442"/>
      <c r="E175" s="438"/>
      <c r="F175" s="394"/>
      <c r="G175" s="441"/>
      <c r="H175" s="413"/>
      <c r="I175" s="441"/>
      <c r="K175" s="441"/>
      <c r="L175" s="439"/>
    </row>
    <row r="176" spans="1:12" hidden="1">
      <c r="A176" s="424"/>
      <c r="B176" s="438" t="s">
        <v>515</v>
      </c>
      <c r="C176" s="438"/>
      <c r="D176" s="442"/>
      <c r="E176" s="438"/>
      <c r="F176" s="413">
        <v>0</v>
      </c>
      <c r="G176" s="413">
        <f>+ROUND('[3]Review CF'!K122,0)</f>
        <v>0</v>
      </c>
      <c r="H176" s="413">
        <v>0</v>
      </c>
      <c r="I176" s="441"/>
      <c r="J176" s="439">
        <f>+'[1]Review CF'!$J$127</f>
        <v>0</v>
      </c>
      <c r="K176" s="440"/>
      <c r="L176" s="439">
        <v>0</v>
      </c>
    </row>
    <row r="177" spans="1:12" hidden="1">
      <c r="A177" s="424" t="s">
        <v>516</v>
      </c>
      <c r="B177" s="438"/>
      <c r="C177" s="438"/>
      <c r="D177" s="442"/>
      <c r="E177" s="438"/>
      <c r="F177" s="413">
        <f>+'[2]Review CF'!$J$129</f>
        <v>0</v>
      </c>
      <c r="G177" s="413">
        <f>+ROUND('[3]Review CF'!K123,0)</f>
        <v>0</v>
      </c>
      <c r="H177" s="413">
        <v>0</v>
      </c>
      <c r="I177" s="441"/>
      <c r="J177" s="439">
        <f>+'[1]Review CF'!$J$130</f>
        <v>0</v>
      </c>
      <c r="K177" s="440"/>
      <c r="L177" s="439">
        <v>0</v>
      </c>
    </row>
    <row r="178" spans="1:12" hidden="1">
      <c r="A178" s="424" t="s">
        <v>517</v>
      </c>
      <c r="B178" s="438"/>
      <c r="C178" s="438"/>
      <c r="D178" s="442"/>
      <c r="E178" s="438"/>
      <c r="F178" s="413">
        <f>+'[2]Review CF'!$J$128</f>
        <v>0</v>
      </c>
      <c r="G178" s="413">
        <f>+ROUND('[3]Review CF'!K124,0)</f>
        <v>0</v>
      </c>
      <c r="H178" s="413">
        <v>0</v>
      </c>
      <c r="I178" s="441"/>
      <c r="J178" s="439">
        <f>+'[1]Review CF'!$J$129</f>
        <v>0</v>
      </c>
      <c r="K178" s="440"/>
      <c r="L178" s="439">
        <v>0</v>
      </c>
    </row>
    <row r="179" spans="1:12">
      <c r="A179" s="424"/>
      <c r="B179" s="438"/>
      <c r="C179" s="438"/>
      <c r="D179" s="442"/>
      <c r="E179" s="438"/>
      <c r="F179" s="413"/>
      <c r="G179" s="441"/>
      <c r="H179" s="413"/>
      <c r="I179" s="441"/>
      <c r="J179" s="439"/>
      <c r="K179" s="441"/>
      <c r="L179" s="439"/>
    </row>
    <row r="180" spans="1:12">
      <c r="A180" s="424"/>
      <c r="B180" s="438"/>
      <c r="C180" s="438"/>
      <c r="D180" s="442"/>
      <c r="E180" s="438"/>
      <c r="F180" s="413"/>
      <c r="G180" s="441"/>
      <c r="H180" s="413"/>
      <c r="I180" s="441"/>
      <c r="J180" s="439"/>
      <c r="K180" s="441"/>
      <c r="L180" s="439"/>
    </row>
    <row r="181" spans="1:12">
      <c r="A181" s="424"/>
      <c r="B181" s="438"/>
      <c r="C181" s="438"/>
      <c r="D181" s="442"/>
      <c r="E181" s="438"/>
      <c r="F181" s="413"/>
      <c r="G181" s="441"/>
      <c r="H181" s="413"/>
      <c r="I181" s="441"/>
      <c r="J181" s="439"/>
      <c r="K181" s="441"/>
      <c r="L181" s="439"/>
    </row>
    <row r="182" spans="1:12">
      <c r="A182" s="424"/>
      <c r="B182" s="438"/>
      <c r="C182" s="438"/>
      <c r="D182" s="442"/>
      <c r="E182" s="438"/>
      <c r="F182" s="413"/>
      <c r="G182" s="441"/>
      <c r="H182" s="413"/>
      <c r="I182" s="441"/>
      <c r="J182" s="439"/>
      <c r="K182" s="441"/>
      <c r="L182" s="439"/>
    </row>
    <row r="183" spans="1:12">
      <c r="A183" s="424"/>
      <c r="B183" s="438"/>
      <c r="C183" s="438"/>
      <c r="D183" s="442"/>
      <c r="E183" s="438"/>
      <c r="F183" s="413"/>
      <c r="G183" s="441"/>
      <c r="H183" s="413"/>
      <c r="I183" s="441"/>
      <c r="J183" s="439"/>
      <c r="K183" s="441"/>
      <c r="L183" s="439"/>
    </row>
    <row r="184" spans="1:12">
      <c r="A184" s="424"/>
      <c r="B184" s="438"/>
      <c r="C184" s="438"/>
      <c r="D184" s="442"/>
      <c r="E184" s="438"/>
      <c r="F184" s="413"/>
      <c r="G184" s="441"/>
      <c r="H184" s="413"/>
      <c r="I184" s="441"/>
      <c r="J184" s="439"/>
      <c r="K184" s="441"/>
      <c r="L184" s="439"/>
    </row>
    <row r="185" spans="1:12">
      <c r="A185" s="424"/>
      <c r="B185" s="438"/>
      <c r="C185" s="438"/>
      <c r="D185" s="442"/>
      <c r="E185" s="438"/>
      <c r="F185" s="413"/>
      <c r="G185" s="441"/>
      <c r="H185" s="413"/>
      <c r="I185" s="441"/>
      <c r="J185" s="439"/>
      <c r="K185" s="441"/>
      <c r="L185" s="439"/>
    </row>
    <row r="186" spans="1:12">
      <c r="A186" s="424"/>
      <c r="B186" s="438"/>
      <c r="C186" s="438"/>
      <c r="D186" s="442"/>
      <c r="E186" s="438"/>
      <c r="F186" s="413"/>
      <c r="G186" s="441"/>
      <c r="H186" s="413"/>
      <c r="I186" s="441"/>
      <c r="J186" s="439"/>
      <c r="K186" s="441"/>
      <c r="L186" s="439"/>
    </row>
    <row r="187" spans="1:12">
      <c r="A187" s="424"/>
      <c r="B187" s="438"/>
      <c r="C187" s="438"/>
      <c r="D187" s="442"/>
      <c r="E187" s="438"/>
      <c r="F187" s="413"/>
      <c r="G187" s="441"/>
      <c r="H187" s="413"/>
      <c r="I187" s="441"/>
      <c r="J187" s="439"/>
      <c r="K187" s="441"/>
      <c r="L187" s="439"/>
    </row>
    <row r="188" spans="1:12">
      <c r="A188" s="424"/>
      <c r="B188" s="438"/>
      <c r="C188" s="438"/>
      <c r="D188" s="442"/>
      <c r="E188" s="438"/>
      <c r="F188" s="413"/>
      <c r="G188" s="441"/>
      <c r="H188" s="413"/>
      <c r="I188" s="441"/>
      <c r="J188" s="439"/>
      <c r="K188" s="441"/>
      <c r="L188" s="439"/>
    </row>
    <row r="189" spans="1:12">
      <c r="A189" s="424"/>
      <c r="B189" s="438"/>
      <c r="C189" s="438"/>
      <c r="D189" s="442"/>
      <c r="E189" s="438"/>
      <c r="F189" s="413"/>
      <c r="G189" s="441"/>
      <c r="H189" s="413"/>
      <c r="I189" s="441"/>
      <c r="J189" s="439"/>
      <c r="K189" s="441"/>
      <c r="L189" s="439"/>
    </row>
    <row r="190" spans="1:12">
      <c r="A190" s="424"/>
      <c r="B190" s="438"/>
      <c r="C190" s="438"/>
      <c r="D190" s="442"/>
      <c r="E190" s="438"/>
      <c r="F190" s="413"/>
      <c r="G190" s="441"/>
      <c r="H190" s="413"/>
      <c r="I190" s="441"/>
      <c r="J190" s="439"/>
      <c r="K190" s="441"/>
      <c r="L190" s="439"/>
    </row>
    <row r="191" spans="1:12">
      <c r="A191" s="424"/>
      <c r="B191" s="438"/>
      <c r="C191" s="438"/>
      <c r="D191" s="442"/>
      <c r="E191" s="438"/>
      <c r="F191" s="413"/>
      <c r="G191" s="441"/>
      <c r="H191" s="413"/>
      <c r="I191" s="441"/>
      <c r="J191" s="439"/>
      <c r="K191" s="441"/>
      <c r="L191" s="439"/>
    </row>
    <row r="192" spans="1:12" ht="18" customHeight="1">
      <c r="A192" s="424"/>
      <c r="B192" s="438"/>
      <c r="C192" s="438"/>
      <c r="D192" s="442"/>
      <c r="E192" s="438"/>
      <c r="F192" s="413"/>
      <c r="G192" s="441"/>
      <c r="H192" s="413"/>
      <c r="I192" s="441"/>
      <c r="J192" s="439"/>
      <c r="K192" s="441"/>
      <c r="L192" s="439"/>
    </row>
    <row r="193" spans="1:12" ht="21.95" customHeight="1">
      <c r="A193" s="419" t="str">
        <f>A142</f>
        <v>หมายเหตุประกอบข้อมูลทางการเงินเป็นส่วนหนึ่งของข้อมูลทางการเงินระหว่างกาลนี้</v>
      </c>
      <c r="B193" s="419"/>
      <c r="C193" s="419"/>
      <c r="D193" s="420"/>
      <c r="E193" s="419"/>
      <c r="F193" s="421"/>
      <c r="G193" s="422"/>
      <c r="H193" s="421"/>
      <c r="I193" s="422"/>
      <c r="J193" s="421"/>
      <c r="K193" s="422"/>
      <c r="L193" s="421"/>
    </row>
  </sheetData>
  <mergeCells count="8">
    <mergeCell ref="F5:H5"/>
    <mergeCell ref="J5:L5"/>
    <mergeCell ref="F100:H100"/>
    <mergeCell ref="J100:L100"/>
    <mergeCell ref="F147:H147"/>
    <mergeCell ref="J147:L147"/>
    <mergeCell ref="F53:H53"/>
    <mergeCell ref="J53:L53"/>
  </mergeCells>
  <pageMargins left="0.8" right="0.5" top="0.5" bottom="0.6" header="0.49" footer="0.4"/>
  <pageSetup paperSize="9" scale="95" firstPageNumber="9" orientation="portrait" useFirstPageNumber="1" horizontalDpi="1200" verticalDpi="1200" r:id="rId1"/>
  <headerFooter>
    <oddFooter>&amp;R&amp;"Angsana New,Regular"&amp;12&amp;P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topLeftCell="A7" workbookViewId="0">
      <selection activeCell="S31" sqref="S31"/>
    </sheetView>
  </sheetViews>
  <sheetFormatPr defaultRowHeight="16.5"/>
  <cols>
    <col min="1" max="1" width="4.7109375" style="114" customWidth="1"/>
    <col min="2" max="2" width="39" style="114" customWidth="1"/>
    <col min="3" max="3" width="8.28515625" style="114" customWidth="1"/>
    <col min="4" max="4" width="0.85546875" style="281" customWidth="1"/>
    <col min="5" max="5" width="11.7109375" style="282" bestFit="1" customWidth="1"/>
    <col min="6" max="6" width="0.85546875" style="281" customWidth="1"/>
    <col min="7" max="7" width="13" style="282" bestFit="1" customWidth="1"/>
    <col min="8" max="8" width="0.85546875" style="281" customWidth="1"/>
    <col min="9" max="9" width="14" style="282" customWidth="1"/>
    <col min="10" max="10" width="0.85546875" style="281" customWidth="1"/>
    <col min="11" max="11" width="11.5703125" style="281" bestFit="1" customWidth="1"/>
    <col min="12" max="12" width="0.85546875" style="281" customWidth="1"/>
    <col min="13" max="13" width="11.28515625" style="281" bestFit="1" customWidth="1"/>
    <col min="14" max="14" width="0.85546875" style="281" customWidth="1"/>
    <col min="15" max="15" width="10.7109375" style="281" bestFit="1" customWidth="1"/>
    <col min="16" max="16" width="0.85546875" style="281" customWidth="1"/>
    <col min="17" max="17" width="12.28515625" style="281" bestFit="1" customWidth="1"/>
    <col min="18" max="18" width="11" style="90" bestFit="1" customWidth="1"/>
    <col min="19" max="19" width="10.140625" style="90" bestFit="1" customWidth="1"/>
    <col min="20" max="256" width="9.140625" style="90"/>
    <col min="257" max="257" width="4.7109375" style="90" customWidth="1"/>
    <col min="258" max="258" width="26.7109375" style="90" customWidth="1"/>
    <col min="259" max="259" width="11.7109375" style="90" bestFit="1" customWidth="1"/>
    <col min="260" max="260" width="0.85546875" style="90" customWidth="1"/>
    <col min="261" max="261" width="13" style="90" bestFit="1" customWidth="1"/>
    <col min="262" max="262" width="0.85546875" style="90" customWidth="1"/>
    <col min="263" max="263" width="14" style="90" customWidth="1"/>
    <col min="264" max="264" width="0.85546875" style="90" customWidth="1"/>
    <col min="265" max="265" width="11.5703125" style="90" bestFit="1" customWidth="1"/>
    <col min="266" max="266" width="0.85546875" style="90" customWidth="1"/>
    <col min="267" max="267" width="11.28515625" style="90" bestFit="1" customWidth="1"/>
    <col min="268" max="268" width="0.85546875" style="90" customWidth="1"/>
    <col min="269" max="269" width="22.7109375" style="90" customWidth="1"/>
    <col min="270" max="270" width="0.85546875" style="90" customWidth="1"/>
    <col min="271" max="271" width="10.7109375" style="90" bestFit="1" customWidth="1"/>
    <col min="272" max="272" width="0.85546875" style="90" customWidth="1"/>
    <col min="273" max="273" width="12.28515625" style="90" bestFit="1" customWidth="1"/>
    <col min="274" max="274" width="11" style="90" bestFit="1" customWidth="1"/>
    <col min="275" max="275" width="10.140625" style="90" bestFit="1" customWidth="1"/>
    <col min="276" max="512" width="9.140625" style="90"/>
    <col min="513" max="513" width="4.7109375" style="90" customWidth="1"/>
    <col min="514" max="514" width="26.7109375" style="90" customWidth="1"/>
    <col min="515" max="515" width="11.7109375" style="90" bestFit="1" customWidth="1"/>
    <col min="516" max="516" width="0.85546875" style="90" customWidth="1"/>
    <col min="517" max="517" width="13" style="90" bestFit="1" customWidth="1"/>
    <col min="518" max="518" width="0.85546875" style="90" customWidth="1"/>
    <col min="519" max="519" width="14" style="90" customWidth="1"/>
    <col min="520" max="520" width="0.85546875" style="90" customWidth="1"/>
    <col min="521" max="521" width="11.5703125" style="90" bestFit="1" customWidth="1"/>
    <col min="522" max="522" width="0.85546875" style="90" customWidth="1"/>
    <col min="523" max="523" width="11.28515625" style="90" bestFit="1" customWidth="1"/>
    <col min="524" max="524" width="0.85546875" style="90" customWidth="1"/>
    <col min="525" max="525" width="22.7109375" style="90" customWidth="1"/>
    <col min="526" max="526" width="0.85546875" style="90" customWidth="1"/>
    <col min="527" max="527" width="10.7109375" style="90" bestFit="1" customWidth="1"/>
    <col min="528" max="528" width="0.85546875" style="90" customWidth="1"/>
    <col min="529" max="529" width="12.28515625" style="90" bestFit="1" customWidth="1"/>
    <col min="530" max="530" width="11" style="90" bestFit="1" customWidth="1"/>
    <col min="531" max="531" width="10.140625" style="90" bestFit="1" customWidth="1"/>
    <col min="532" max="768" width="9.140625" style="90"/>
    <col min="769" max="769" width="4.7109375" style="90" customWidth="1"/>
    <col min="770" max="770" width="26.7109375" style="90" customWidth="1"/>
    <col min="771" max="771" width="11.7109375" style="90" bestFit="1" customWidth="1"/>
    <col min="772" max="772" width="0.85546875" style="90" customWidth="1"/>
    <col min="773" max="773" width="13" style="90" bestFit="1" customWidth="1"/>
    <col min="774" max="774" width="0.85546875" style="90" customWidth="1"/>
    <col min="775" max="775" width="14" style="90" customWidth="1"/>
    <col min="776" max="776" width="0.85546875" style="90" customWidth="1"/>
    <col min="777" max="777" width="11.5703125" style="90" bestFit="1" customWidth="1"/>
    <col min="778" max="778" width="0.85546875" style="90" customWidth="1"/>
    <col min="779" max="779" width="11.28515625" style="90" bestFit="1" customWidth="1"/>
    <col min="780" max="780" width="0.85546875" style="90" customWidth="1"/>
    <col min="781" max="781" width="22.7109375" style="90" customWidth="1"/>
    <col min="782" max="782" width="0.85546875" style="90" customWidth="1"/>
    <col min="783" max="783" width="10.7109375" style="90" bestFit="1" customWidth="1"/>
    <col min="784" max="784" width="0.85546875" style="90" customWidth="1"/>
    <col min="785" max="785" width="12.28515625" style="90" bestFit="1" customWidth="1"/>
    <col min="786" max="786" width="11" style="90" bestFit="1" customWidth="1"/>
    <col min="787" max="787" width="10.140625" style="90" bestFit="1" customWidth="1"/>
    <col min="788" max="1024" width="9.140625" style="90"/>
    <col min="1025" max="1025" width="4.7109375" style="90" customWidth="1"/>
    <col min="1026" max="1026" width="26.7109375" style="90" customWidth="1"/>
    <col min="1027" max="1027" width="11.7109375" style="90" bestFit="1" customWidth="1"/>
    <col min="1028" max="1028" width="0.85546875" style="90" customWidth="1"/>
    <col min="1029" max="1029" width="13" style="90" bestFit="1" customWidth="1"/>
    <col min="1030" max="1030" width="0.85546875" style="90" customWidth="1"/>
    <col min="1031" max="1031" width="14" style="90" customWidth="1"/>
    <col min="1032" max="1032" width="0.85546875" style="90" customWidth="1"/>
    <col min="1033" max="1033" width="11.5703125" style="90" bestFit="1" customWidth="1"/>
    <col min="1034" max="1034" width="0.85546875" style="90" customWidth="1"/>
    <col min="1035" max="1035" width="11.28515625" style="90" bestFit="1" customWidth="1"/>
    <col min="1036" max="1036" width="0.85546875" style="90" customWidth="1"/>
    <col min="1037" max="1037" width="22.7109375" style="90" customWidth="1"/>
    <col min="1038" max="1038" width="0.85546875" style="90" customWidth="1"/>
    <col min="1039" max="1039" width="10.7109375" style="90" bestFit="1" customWidth="1"/>
    <col min="1040" max="1040" width="0.85546875" style="90" customWidth="1"/>
    <col min="1041" max="1041" width="12.28515625" style="90" bestFit="1" customWidth="1"/>
    <col min="1042" max="1042" width="11" style="90" bestFit="1" customWidth="1"/>
    <col min="1043" max="1043" width="10.140625" style="90" bestFit="1" customWidth="1"/>
    <col min="1044" max="1280" width="9.140625" style="90"/>
    <col min="1281" max="1281" width="4.7109375" style="90" customWidth="1"/>
    <col min="1282" max="1282" width="26.7109375" style="90" customWidth="1"/>
    <col min="1283" max="1283" width="11.7109375" style="90" bestFit="1" customWidth="1"/>
    <col min="1284" max="1284" width="0.85546875" style="90" customWidth="1"/>
    <col min="1285" max="1285" width="13" style="90" bestFit="1" customWidth="1"/>
    <col min="1286" max="1286" width="0.85546875" style="90" customWidth="1"/>
    <col min="1287" max="1287" width="14" style="90" customWidth="1"/>
    <col min="1288" max="1288" width="0.85546875" style="90" customWidth="1"/>
    <col min="1289" max="1289" width="11.5703125" style="90" bestFit="1" customWidth="1"/>
    <col min="1290" max="1290" width="0.85546875" style="90" customWidth="1"/>
    <col min="1291" max="1291" width="11.28515625" style="90" bestFit="1" customWidth="1"/>
    <col min="1292" max="1292" width="0.85546875" style="90" customWidth="1"/>
    <col min="1293" max="1293" width="22.7109375" style="90" customWidth="1"/>
    <col min="1294" max="1294" width="0.85546875" style="90" customWidth="1"/>
    <col min="1295" max="1295" width="10.7109375" style="90" bestFit="1" customWidth="1"/>
    <col min="1296" max="1296" width="0.85546875" style="90" customWidth="1"/>
    <col min="1297" max="1297" width="12.28515625" style="90" bestFit="1" customWidth="1"/>
    <col min="1298" max="1298" width="11" style="90" bestFit="1" customWidth="1"/>
    <col min="1299" max="1299" width="10.140625" style="90" bestFit="1" customWidth="1"/>
    <col min="1300" max="1536" width="9.140625" style="90"/>
    <col min="1537" max="1537" width="4.7109375" style="90" customWidth="1"/>
    <col min="1538" max="1538" width="26.7109375" style="90" customWidth="1"/>
    <col min="1539" max="1539" width="11.7109375" style="90" bestFit="1" customWidth="1"/>
    <col min="1540" max="1540" width="0.85546875" style="90" customWidth="1"/>
    <col min="1541" max="1541" width="13" style="90" bestFit="1" customWidth="1"/>
    <col min="1542" max="1542" width="0.85546875" style="90" customWidth="1"/>
    <col min="1543" max="1543" width="14" style="90" customWidth="1"/>
    <col min="1544" max="1544" width="0.85546875" style="90" customWidth="1"/>
    <col min="1545" max="1545" width="11.5703125" style="90" bestFit="1" customWidth="1"/>
    <col min="1546" max="1546" width="0.85546875" style="90" customWidth="1"/>
    <col min="1547" max="1547" width="11.28515625" style="90" bestFit="1" customWidth="1"/>
    <col min="1548" max="1548" width="0.85546875" style="90" customWidth="1"/>
    <col min="1549" max="1549" width="22.7109375" style="90" customWidth="1"/>
    <col min="1550" max="1550" width="0.85546875" style="90" customWidth="1"/>
    <col min="1551" max="1551" width="10.7109375" style="90" bestFit="1" customWidth="1"/>
    <col min="1552" max="1552" width="0.85546875" style="90" customWidth="1"/>
    <col min="1553" max="1553" width="12.28515625" style="90" bestFit="1" customWidth="1"/>
    <col min="1554" max="1554" width="11" style="90" bestFit="1" customWidth="1"/>
    <col min="1555" max="1555" width="10.140625" style="90" bestFit="1" customWidth="1"/>
    <col min="1556" max="1792" width="9.140625" style="90"/>
    <col min="1793" max="1793" width="4.7109375" style="90" customWidth="1"/>
    <col min="1794" max="1794" width="26.7109375" style="90" customWidth="1"/>
    <col min="1795" max="1795" width="11.7109375" style="90" bestFit="1" customWidth="1"/>
    <col min="1796" max="1796" width="0.85546875" style="90" customWidth="1"/>
    <col min="1797" max="1797" width="13" style="90" bestFit="1" customWidth="1"/>
    <col min="1798" max="1798" width="0.85546875" style="90" customWidth="1"/>
    <col min="1799" max="1799" width="14" style="90" customWidth="1"/>
    <col min="1800" max="1800" width="0.85546875" style="90" customWidth="1"/>
    <col min="1801" max="1801" width="11.5703125" style="90" bestFit="1" customWidth="1"/>
    <col min="1802" max="1802" width="0.85546875" style="90" customWidth="1"/>
    <col min="1803" max="1803" width="11.28515625" style="90" bestFit="1" customWidth="1"/>
    <col min="1804" max="1804" width="0.85546875" style="90" customWidth="1"/>
    <col min="1805" max="1805" width="22.7109375" style="90" customWidth="1"/>
    <col min="1806" max="1806" width="0.85546875" style="90" customWidth="1"/>
    <col min="1807" max="1807" width="10.7109375" style="90" bestFit="1" customWidth="1"/>
    <col min="1808" max="1808" width="0.85546875" style="90" customWidth="1"/>
    <col min="1809" max="1809" width="12.28515625" style="90" bestFit="1" customWidth="1"/>
    <col min="1810" max="1810" width="11" style="90" bestFit="1" customWidth="1"/>
    <col min="1811" max="1811" width="10.140625" style="90" bestFit="1" customWidth="1"/>
    <col min="1812" max="2048" width="9.140625" style="90"/>
    <col min="2049" max="2049" width="4.7109375" style="90" customWidth="1"/>
    <col min="2050" max="2050" width="26.7109375" style="90" customWidth="1"/>
    <col min="2051" max="2051" width="11.7109375" style="90" bestFit="1" customWidth="1"/>
    <col min="2052" max="2052" width="0.85546875" style="90" customWidth="1"/>
    <col min="2053" max="2053" width="13" style="90" bestFit="1" customWidth="1"/>
    <col min="2054" max="2054" width="0.85546875" style="90" customWidth="1"/>
    <col min="2055" max="2055" width="14" style="90" customWidth="1"/>
    <col min="2056" max="2056" width="0.85546875" style="90" customWidth="1"/>
    <col min="2057" max="2057" width="11.5703125" style="90" bestFit="1" customWidth="1"/>
    <col min="2058" max="2058" width="0.85546875" style="90" customWidth="1"/>
    <col min="2059" max="2059" width="11.28515625" style="90" bestFit="1" customWidth="1"/>
    <col min="2060" max="2060" width="0.85546875" style="90" customWidth="1"/>
    <col min="2061" max="2061" width="22.7109375" style="90" customWidth="1"/>
    <col min="2062" max="2062" width="0.85546875" style="90" customWidth="1"/>
    <col min="2063" max="2063" width="10.7109375" style="90" bestFit="1" customWidth="1"/>
    <col min="2064" max="2064" width="0.85546875" style="90" customWidth="1"/>
    <col min="2065" max="2065" width="12.28515625" style="90" bestFit="1" customWidth="1"/>
    <col min="2066" max="2066" width="11" style="90" bestFit="1" customWidth="1"/>
    <col min="2067" max="2067" width="10.140625" style="90" bestFit="1" customWidth="1"/>
    <col min="2068" max="2304" width="9.140625" style="90"/>
    <col min="2305" max="2305" width="4.7109375" style="90" customWidth="1"/>
    <col min="2306" max="2306" width="26.7109375" style="90" customWidth="1"/>
    <col min="2307" max="2307" width="11.7109375" style="90" bestFit="1" customWidth="1"/>
    <col min="2308" max="2308" width="0.85546875" style="90" customWidth="1"/>
    <col min="2309" max="2309" width="13" style="90" bestFit="1" customWidth="1"/>
    <col min="2310" max="2310" width="0.85546875" style="90" customWidth="1"/>
    <col min="2311" max="2311" width="14" style="90" customWidth="1"/>
    <col min="2312" max="2312" width="0.85546875" style="90" customWidth="1"/>
    <col min="2313" max="2313" width="11.5703125" style="90" bestFit="1" customWidth="1"/>
    <col min="2314" max="2314" width="0.85546875" style="90" customWidth="1"/>
    <col min="2315" max="2315" width="11.28515625" style="90" bestFit="1" customWidth="1"/>
    <col min="2316" max="2316" width="0.85546875" style="90" customWidth="1"/>
    <col min="2317" max="2317" width="22.7109375" style="90" customWidth="1"/>
    <col min="2318" max="2318" width="0.85546875" style="90" customWidth="1"/>
    <col min="2319" max="2319" width="10.7109375" style="90" bestFit="1" customWidth="1"/>
    <col min="2320" max="2320" width="0.85546875" style="90" customWidth="1"/>
    <col min="2321" max="2321" width="12.28515625" style="90" bestFit="1" customWidth="1"/>
    <col min="2322" max="2322" width="11" style="90" bestFit="1" customWidth="1"/>
    <col min="2323" max="2323" width="10.140625" style="90" bestFit="1" customWidth="1"/>
    <col min="2324" max="2560" width="9.140625" style="90"/>
    <col min="2561" max="2561" width="4.7109375" style="90" customWidth="1"/>
    <col min="2562" max="2562" width="26.7109375" style="90" customWidth="1"/>
    <col min="2563" max="2563" width="11.7109375" style="90" bestFit="1" customWidth="1"/>
    <col min="2564" max="2564" width="0.85546875" style="90" customWidth="1"/>
    <col min="2565" max="2565" width="13" style="90" bestFit="1" customWidth="1"/>
    <col min="2566" max="2566" width="0.85546875" style="90" customWidth="1"/>
    <col min="2567" max="2567" width="14" style="90" customWidth="1"/>
    <col min="2568" max="2568" width="0.85546875" style="90" customWidth="1"/>
    <col min="2569" max="2569" width="11.5703125" style="90" bestFit="1" customWidth="1"/>
    <col min="2570" max="2570" width="0.85546875" style="90" customWidth="1"/>
    <col min="2571" max="2571" width="11.28515625" style="90" bestFit="1" customWidth="1"/>
    <col min="2572" max="2572" width="0.85546875" style="90" customWidth="1"/>
    <col min="2573" max="2573" width="22.7109375" style="90" customWidth="1"/>
    <col min="2574" max="2574" width="0.85546875" style="90" customWidth="1"/>
    <col min="2575" max="2575" width="10.7109375" style="90" bestFit="1" customWidth="1"/>
    <col min="2576" max="2576" width="0.85546875" style="90" customWidth="1"/>
    <col min="2577" max="2577" width="12.28515625" style="90" bestFit="1" customWidth="1"/>
    <col min="2578" max="2578" width="11" style="90" bestFit="1" customWidth="1"/>
    <col min="2579" max="2579" width="10.140625" style="90" bestFit="1" customWidth="1"/>
    <col min="2580" max="2816" width="9.140625" style="90"/>
    <col min="2817" max="2817" width="4.7109375" style="90" customWidth="1"/>
    <col min="2818" max="2818" width="26.7109375" style="90" customWidth="1"/>
    <col min="2819" max="2819" width="11.7109375" style="90" bestFit="1" customWidth="1"/>
    <col min="2820" max="2820" width="0.85546875" style="90" customWidth="1"/>
    <col min="2821" max="2821" width="13" style="90" bestFit="1" customWidth="1"/>
    <col min="2822" max="2822" width="0.85546875" style="90" customWidth="1"/>
    <col min="2823" max="2823" width="14" style="90" customWidth="1"/>
    <col min="2824" max="2824" width="0.85546875" style="90" customWidth="1"/>
    <col min="2825" max="2825" width="11.5703125" style="90" bestFit="1" customWidth="1"/>
    <col min="2826" max="2826" width="0.85546875" style="90" customWidth="1"/>
    <col min="2827" max="2827" width="11.28515625" style="90" bestFit="1" customWidth="1"/>
    <col min="2828" max="2828" width="0.85546875" style="90" customWidth="1"/>
    <col min="2829" max="2829" width="22.7109375" style="90" customWidth="1"/>
    <col min="2830" max="2830" width="0.85546875" style="90" customWidth="1"/>
    <col min="2831" max="2831" width="10.7109375" style="90" bestFit="1" customWidth="1"/>
    <col min="2832" max="2832" width="0.85546875" style="90" customWidth="1"/>
    <col min="2833" max="2833" width="12.28515625" style="90" bestFit="1" customWidth="1"/>
    <col min="2834" max="2834" width="11" style="90" bestFit="1" customWidth="1"/>
    <col min="2835" max="2835" width="10.140625" style="90" bestFit="1" customWidth="1"/>
    <col min="2836" max="3072" width="9.140625" style="90"/>
    <col min="3073" max="3073" width="4.7109375" style="90" customWidth="1"/>
    <col min="3074" max="3074" width="26.7109375" style="90" customWidth="1"/>
    <col min="3075" max="3075" width="11.7109375" style="90" bestFit="1" customWidth="1"/>
    <col min="3076" max="3076" width="0.85546875" style="90" customWidth="1"/>
    <col min="3077" max="3077" width="13" style="90" bestFit="1" customWidth="1"/>
    <col min="3078" max="3078" width="0.85546875" style="90" customWidth="1"/>
    <col min="3079" max="3079" width="14" style="90" customWidth="1"/>
    <col min="3080" max="3080" width="0.85546875" style="90" customWidth="1"/>
    <col min="3081" max="3081" width="11.5703125" style="90" bestFit="1" customWidth="1"/>
    <col min="3082" max="3082" width="0.85546875" style="90" customWidth="1"/>
    <col min="3083" max="3083" width="11.28515625" style="90" bestFit="1" customWidth="1"/>
    <col min="3084" max="3084" width="0.85546875" style="90" customWidth="1"/>
    <col min="3085" max="3085" width="22.7109375" style="90" customWidth="1"/>
    <col min="3086" max="3086" width="0.85546875" style="90" customWidth="1"/>
    <col min="3087" max="3087" width="10.7109375" style="90" bestFit="1" customWidth="1"/>
    <col min="3088" max="3088" width="0.85546875" style="90" customWidth="1"/>
    <col min="3089" max="3089" width="12.28515625" style="90" bestFit="1" customWidth="1"/>
    <col min="3090" max="3090" width="11" style="90" bestFit="1" customWidth="1"/>
    <col min="3091" max="3091" width="10.140625" style="90" bestFit="1" customWidth="1"/>
    <col min="3092" max="3328" width="9.140625" style="90"/>
    <col min="3329" max="3329" width="4.7109375" style="90" customWidth="1"/>
    <col min="3330" max="3330" width="26.7109375" style="90" customWidth="1"/>
    <col min="3331" max="3331" width="11.7109375" style="90" bestFit="1" customWidth="1"/>
    <col min="3332" max="3332" width="0.85546875" style="90" customWidth="1"/>
    <col min="3333" max="3333" width="13" style="90" bestFit="1" customWidth="1"/>
    <col min="3334" max="3334" width="0.85546875" style="90" customWidth="1"/>
    <col min="3335" max="3335" width="14" style="90" customWidth="1"/>
    <col min="3336" max="3336" width="0.85546875" style="90" customWidth="1"/>
    <col min="3337" max="3337" width="11.5703125" style="90" bestFit="1" customWidth="1"/>
    <col min="3338" max="3338" width="0.85546875" style="90" customWidth="1"/>
    <col min="3339" max="3339" width="11.28515625" style="90" bestFit="1" customWidth="1"/>
    <col min="3340" max="3340" width="0.85546875" style="90" customWidth="1"/>
    <col min="3341" max="3341" width="22.7109375" style="90" customWidth="1"/>
    <col min="3342" max="3342" width="0.85546875" style="90" customWidth="1"/>
    <col min="3343" max="3343" width="10.7109375" style="90" bestFit="1" customWidth="1"/>
    <col min="3344" max="3344" width="0.85546875" style="90" customWidth="1"/>
    <col min="3345" max="3345" width="12.28515625" style="90" bestFit="1" customWidth="1"/>
    <col min="3346" max="3346" width="11" style="90" bestFit="1" customWidth="1"/>
    <col min="3347" max="3347" width="10.140625" style="90" bestFit="1" customWidth="1"/>
    <col min="3348" max="3584" width="9.140625" style="90"/>
    <col min="3585" max="3585" width="4.7109375" style="90" customWidth="1"/>
    <col min="3586" max="3586" width="26.7109375" style="90" customWidth="1"/>
    <col min="3587" max="3587" width="11.7109375" style="90" bestFit="1" customWidth="1"/>
    <col min="3588" max="3588" width="0.85546875" style="90" customWidth="1"/>
    <col min="3589" max="3589" width="13" style="90" bestFit="1" customWidth="1"/>
    <col min="3590" max="3590" width="0.85546875" style="90" customWidth="1"/>
    <col min="3591" max="3591" width="14" style="90" customWidth="1"/>
    <col min="3592" max="3592" width="0.85546875" style="90" customWidth="1"/>
    <col min="3593" max="3593" width="11.5703125" style="90" bestFit="1" customWidth="1"/>
    <col min="3594" max="3594" width="0.85546875" style="90" customWidth="1"/>
    <col min="3595" max="3595" width="11.28515625" style="90" bestFit="1" customWidth="1"/>
    <col min="3596" max="3596" width="0.85546875" style="90" customWidth="1"/>
    <col min="3597" max="3597" width="22.7109375" style="90" customWidth="1"/>
    <col min="3598" max="3598" width="0.85546875" style="90" customWidth="1"/>
    <col min="3599" max="3599" width="10.7109375" style="90" bestFit="1" customWidth="1"/>
    <col min="3600" max="3600" width="0.85546875" style="90" customWidth="1"/>
    <col min="3601" max="3601" width="12.28515625" style="90" bestFit="1" customWidth="1"/>
    <col min="3602" max="3602" width="11" style="90" bestFit="1" customWidth="1"/>
    <col min="3603" max="3603" width="10.140625" style="90" bestFit="1" customWidth="1"/>
    <col min="3604" max="3840" width="9.140625" style="90"/>
    <col min="3841" max="3841" width="4.7109375" style="90" customWidth="1"/>
    <col min="3842" max="3842" width="26.7109375" style="90" customWidth="1"/>
    <col min="3843" max="3843" width="11.7109375" style="90" bestFit="1" customWidth="1"/>
    <col min="3844" max="3844" width="0.85546875" style="90" customWidth="1"/>
    <col min="3845" max="3845" width="13" style="90" bestFit="1" customWidth="1"/>
    <col min="3846" max="3846" width="0.85546875" style="90" customWidth="1"/>
    <col min="3847" max="3847" width="14" style="90" customWidth="1"/>
    <col min="3848" max="3848" width="0.85546875" style="90" customWidth="1"/>
    <col min="3849" max="3849" width="11.5703125" style="90" bestFit="1" customWidth="1"/>
    <col min="3850" max="3850" width="0.85546875" style="90" customWidth="1"/>
    <col min="3851" max="3851" width="11.28515625" style="90" bestFit="1" customWidth="1"/>
    <col min="3852" max="3852" width="0.85546875" style="90" customWidth="1"/>
    <col min="3853" max="3853" width="22.7109375" style="90" customWidth="1"/>
    <col min="3854" max="3854" width="0.85546875" style="90" customWidth="1"/>
    <col min="3855" max="3855" width="10.7109375" style="90" bestFit="1" customWidth="1"/>
    <col min="3856" max="3856" width="0.85546875" style="90" customWidth="1"/>
    <col min="3857" max="3857" width="12.28515625" style="90" bestFit="1" customWidth="1"/>
    <col min="3858" max="3858" width="11" style="90" bestFit="1" customWidth="1"/>
    <col min="3859" max="3859" width="10.140625" style="90" bestFit="1" customWidth="1"/>
    <col min="3860" max="4096" width="9.140625" style="90"/>
    <col min="4097" max="4097" width="4.7109375" style="90" customWidth="1"/>
    <col min="4098" max="4098" width="26.7109375" style="90" customWidth="1"/>
    <col min="4099" max="4099" width="11.7109375" style="90" bestFit="1" customWidth="1"/>
    <col min="4100" max="4100" width="0.85546875" style="90" customWidth="1"/>
    <col min="4101" max="4101" width="13" style="90" bestFit="1" customWidth="1"/>
    <col min="4102" max="4102" width="0.85546875" style="90" customWidth="1"/>
    <col min="4103" max="4103" width="14" style="90" customWidth="1"/>
    <col min="4104" max="4104" width="0.85546875" style="90" customWidth="1"/>
    <col min="4105" max="4105" width="11.5703125" style="90" bestFit="1" customWidth="1"/>
    <col min="4106" max="4106" width="0.85546875" style="90" customWidth="1"/>
    <col min="4107" max="4107" width="11.28515625" style="90" bestFit="1" customWidth="1"/>
    <col min="4108" max="4108" width="0.85546875" style="90" customWidth="1"/>
    <col min="4109" max="4109" width="22.7109375" style="90" customWidth="1"/>
    <col min="4110" max="4110" width="0.85546875" style="90" customWidth="1"/>
    <col min="4111" max="4111" width="10.7109375" style="90" bestFit="1" customWidth="1"/>
    <col min="4112" max="4112" width="0.85546875" style="90" customWidth="1"/>
    <col min="4113" max="4113" width="12.28515625" style="90" bestFit="1" customWidth="1"/>
    <col min="4114" max="4114" width="11" style="90" bestFit="1" customWidth="1"/>
    <col min="4115" max="4115" width="10.140625" style="90" bestFit="1" customWidth="1"/>
    <col min="4116" max="4352" width="9.140625" style="90"/>
    <col min="4353" max="4353" width="4.7109375" style="90" customWidth="1"/>
    <col min="4354" max="4354" width="26.7109375" style="90" customWidth="1"/>
    <col min="4355" max="4355" width="11.7109375" style="90" bestFit="1" customWidth="1"/>
    <col min="4356" max="4356" width="0.85546875" style="90" customWidth="1"/>
    <col min="4357" max="4357" width="13" style="90" bestFit="1" customWidth="1"/>
    <col min="4358" max="4358" width="0.85546875" style="90" customWidth="1"/>
    <col min="4359" max="4359" width="14" style="90" customWidth="1"/>
    <col min="4360" max="4360" width="0.85546875" style="90" customWidth="1"/>
    <col min="4361" max="4361" width="11.5703125" style="90" bestFit="1" customWidth="1"/>
    <col min="4362" max="4362" width="0.85546875" style="90" customWidth="1"/>
    <col min="4363" max="4363" width="11.28515625" style="90" bestFit="1" customWidth="1"/>
    <col min="4364" max="4364" width="0.85546875" style="90" customWidth="1"/>
    <col min="4365" max="4365" width="22.7109375" style="90" customWidth="1"/>
    <col min="4366" max="4366" width="0.85546875" style="90" customWidth="1"/>
    <col min="4367" max="4367" width="10.7109375" style="90" bestFit="1" customWidth="1"/>
    <col min="4368" max="4368" width="0.85546875" style="90" customWidth="1"/>
    <col min="4369" max="4369" width="12.28515625" style="90" bestFit="1" customWidth="1"/>
    <col min="4370" max="4370" width="11" style="90" bestFit="1" customWidth="1"/>
    <col min="4371" max="4371" width="10.140625" style="90" bestFit="1" customWidth="1"/>
    <col min="4372" max="4608" width="9.140625" style="90"/>
    <col min="4609" max="4609" width="4.7109375" style="90" customWidth="1"/>
    <col min="4610" max="4610" width="26.7109375" style="90" customWidth="1"/>
    <col min="4611" max="4611" width="11.7109375" style="90" bestFit="1" customWidth="1"/>
    <col min="4612" max="4612" width="0.85546875" style="90" customWidth="1"/>
    <col min="4613" max="4613" width="13" style="90" bestFit="1" customWidth="1"/>
    <col min="4614" max="4614" width="0.85546875" style="90" customWidth="1"/>
    <col min="4615" max="4615" width="14" style="90" customWidth="1"/>
    <col min="4616" max="4616" width="0.85546875" style="90" customWidth="1"/>
    <col min="4617" max="4617" width="11.5703125" style="90" bestFit="1" customWidth="1"/>
    <col min="4618" max="4618" width="0.85546875" style="90" customWidth="1"/>
    <col min="4619" max="4619" width="11.28515625" style="90" bestFit="1" customWidth="1"/>
    <col min="4620" max="4620" width="0.85546875" style="90" customWidth="1"/>
    <col min="4621" max="4621" width="22.7109375" style="90" customWidth="1"/>
    <col min="4622" max="4622" width="0.85546875" style="90" customWidth="1"/>
    <col min="4623" max="4623" width="10.7109375" style="90" bestFit="1" customWidth="1"/>
    <col min="4624" max="4624" width="0.85546875" style="90" customWidth="1"/>
    <col min="4625" max="4625" width="12.28515625" style="90" bestFit="1" customWidth="1"/>
    <col min="4626" max="4626" width="11" style="90" bestFit="1" customWidth="1"/>
    <col min="4627" max="4627" width="10.140625" style="90" bestFit="1" customWidth="1"/>
    <col min="4628" max="4864" width="9.140625" style="90"/>
    <col min="4865" max="4865" width="4.7109375" style="90" customWidth="1"/>
    <col min="4866" max="4866" width="26.7109375" style="90" customWidth="1"/>
    <col min="4867" max="4867" width="11.7109375" style="90" bestFit="1" customWidth="1"/>
    <col min="4868" max="4868" width="0.85546875" style="90" customWidth="1"/>
    <col min="4869" max="4869" width="13" style="90" bestFit="1" customWidth="1"/>
    <col min="4870" max="4870" width="0.85546875" style="90" customWidth="1"/>
    <col min="4871" max="4871" width="14" style="90" customWidth="1"/>
    <col min="4872" max="4872" width="0.85546875" style="90" customWidth="1"/>
    <col min="4873" max="4873" width="11.5703125" style="90" bestFit="1" customWidth="1"/>
    <col min="4874" max="4874" width="0.85546875" style="90" customWidth="1"/>
    <col min="4875" max="4875" width="11.28515625" style="90" bestFit="1" customWidth="1"/>
    <col min="4876" max="4876" width="0.85546875" style="90" customWidth="1"/>
    <col min="4877" max="4877" width="22.7109375" style="90" customWidth="1"/>
    <col min="4878" max="4878" width="0.85546875" style="90" customWidth="1"/>
    <col min="4879" max="4879" width="10.7109375" style="90" bestFit="1" customWidth="1"/>
    <col min="4880" max="4880" width="0.85546875" style="90" customWidth="1"/>
    <col min="4881" max="4881" width="12.28515625" style="90" bestFit="1" customWidth="1"/>
    <col min="4882" max="4882" width="11" style="90" bestFit="1" customWidth="1"/>
    <col min="4883" max="4883" width="10.140625" style="90" bestFit="1" customWidth="1"/>
    <col min="4884" max="5120" width="9.140625" style="90"/>
    <col min="5121" max="5121" width="4.7109375" style="90" customWidth="1"/>
    <col min="5122" max="5122" width="26.7109375" style="90" customWidth="1"/>
    <col min="5123" max="5123" width="11.7109375" style="90" bestFit="1" customWidth="1"/>
    <col min="5124" max="5124" width="0.85546875" style="90" customWidth="1"/>
    <col min="5125" max="5125" width="13" style="90" bestFit="1" customWidth="1"/>
    <col min="5126" max="5126" width="0.85546875" style="90" customWidth="1"/>
    <col min="5127" max="5127" width="14" style="90" customWidth="1"/>
    <col min="5128" max="5128" width="0.85546875" style="90" customWidth="1"/>
    <col min="5129" max="5129" width="11.5703125" style="90" bestFit="1" customWidth="1"/>
    <col min="5130" max="5130" width="0.85546875" style="90" customWidth="1"/>
    <col min="5131" max="5131" width="11.28515625" style="90" bestFit="1" customWidth="1"/>
    <col min="5132" max="5132" width="0.85546875" style="90" customWidth="1"/>
    <col min="5133" max="5133" width="22.7109375" style="90" customWidth="1"/>
    <col min="5134" max="5134" width="0.85546875" style="90" customWidth="1"/>
    <col min="5135" max="5135" width="10.7109375" style="90" bestFit="1" customWidth="1"/>
    <col min="5136" max="5136" width="0.85546875" style="90" customWidth="1"/>
    <col min="5137" max="5137" width="12.28515625" style="90" bestFit="1" customWidth="1"/>
    <col min="5138" max="5138" width="11" style="90" bestFit="1" customWidth="1"/>
    <col min="5139" max="5139" width="10.140625" style="90" bestFit="1" customWidth="1"/>
    <col min="5140" max="5376" width="9.140625" style="90"/>
    <col min="5377" max="5377" width="4.7109375" style="90" customWidth="1"/>
    <col min="5378" max="5378" width="26.7109375" style="90" customWidth="1"/>
    <col min="5379" max="5379" width="11.7109375" style="90" bestFit="1" customWidth="1"/>
    <col min="5380" max="5380" width="0.85546875" style="90" customWidth="1"/>
    <col min="5381" max="5381" width="13" style="90" bestFit="1" customWidth="1"/>
    <col min="5382" max="5382" width="0.85546875" style="90" customWidth="1"/>
    <col min="5383" max="5383" width="14" style="90" customWidth="1"/>
    <col min="5384" max="5384" width="0.85546875" style="90" customWidth="1"/>
    <col min="5385" max="5385" width="11.5703125" style="90" bestFit="1" customWidth="1"/>
    <col min="5386" max="5386" width="0.85546875" style="90" customWidth="1"/>
    <col min="5387" max="5387" width="11.28515625" style="90" bestFit="1" customWidth="1"/>
    <col min="5388" max="5388" width="0.85546875" style="90" customWidth="1"/>
    <col min="5389" max="5389" width="22.7109375" style="90" customWidth="1"/>
    <col min="5390" max="5390" width="0.85546875" style="90" customWidth="1"/>
    <col min="5391" max="5391" width="10.7109375" style="90" bestFit="1" customWidth="1"/>
    <col min="5392" max="5392" width="0.85546875" style="90" customWidth="1"/>
    <col min="5393" max="5393" width="12.28515625" style="90" bestFit="1" customWidth="1"/>
    <col min="5394" max="5394" width="11" style="90" bestFit="1" customWidth="1"/>
    <col min="5395" max="5395" width="10.140625" style="90" bestFit="1" customWidth="1"/>
    <col min="5396" max="5632" width="9.140625" style="90"/>
    <col min="5633" max="5633" width="4.7109375" style="90" customWidth="1"/>
    <col min="5634" max="5634" width="26.7109375" style="90" customWidth="1"/>
    <col min="5635" max="5635" width="11.7109375" style="90" bestFit="1" customWidth="1"/>
    <col min="5636" max="5636" width="0.85546875" style="90" customWidth="1"/>
    <col min="5637" max="5637" width="13" style="90" bestFit="1" customWidth="1"/>
    <col min="5638" max="5638" width="0.85546875" style="90" customWidth="1"/>
    <col min="5639" max="5639" width="14" style="90" customWidth="1"/>
    <col min="5640" max="5640" width="0.85546875" style="90" customWidth="1"/>
    <col min="5641" max="5641" width="11.5703125" style="90" bestFit="1" customWidth="1"/>
    <col min="5642" max="5642" width="0.85546875" style="90" customWidth="1"/>
    <col min="5643" max="5643" width="11.28515625" style="90" bestFit="1" customWidth="1"/>
    <col min="5644" max="5644" width="0.85546875" style="90" customWidth="1"/>
    <col min="5645" max="5645" width="22.7109375" style="90" customWidth="1"/>
    <col min="5646" max="5646" width="0.85546875" style="90" customWidth="1"/>
    <col min="5647" max="5647" width="10.7109375" style="90" bestFit="1" customWidth="1"/>
    <col min="5648" max="5648" width="0.85546875" style="90" customWidth="1"/>
    <col min="5649" max="5649" width="12.28515625" style="90" bestFit="1" customWidth="1"/>
    <col min="5650" max="5650" width="11" style="90" bestFit="1" customWidth="1"/>
    <col min="5651" max="5651" width="10.140625" style="90" bestFit="1" customWidth="1"/>
    <col min="5652" max="5888" width="9.140625" style="90"/>
    <col min="5889" max="5889" width="4.7109375" style="90" customWidth="1"/>
    <col min="5890" max="5890" width="26.7109375" style="90" customWidth="1"/>
    <col min="5891" max="5891" width="11.7109375" style="90" bestFit="1" customWidth="1"/>
    <col min="5892" max="5892" width="0.85546875" style="90" customWidth="1"/>
    <col min="5893" max="5893" width="13" style="90" bestFit="1" customWidth="1"/>
    <col min="5894" max="5894" width="0.85546875" style="90" customWidth="1"/>
    <col min="5895" max="5895" width="14" style="90" customWidth="1"/>
    <col min="5896" max="5896" width="0.85546875" style="90" customWidth="1"/>
    <col min="5897" max="5897" width="11.5703125" style="90" bestFit="1" customWidth="1"/>
    <col min="5898" max="5898" width="0.85546875" style="90" customWidth="1"/>
    <col min="5899" max="5899" width="11.28515625" style="90" bestFit="1" customWidth="1"/>
    <col min="5900" max="5900" width="0.85546875" style="90" customWidth="1"/>
    <col min="5901" max="5901" width="22.7109375" style="90" customWidth="1"/>
    <col min="5902" max="5902" width="0.85546875" style="90" customWidth="1"/>
    <col min="5903" max="5903" width="10.7109375" style="90" bestFit="1" customWidth="1"/>
    <col min="5904" max="5904" width="0.85546875" style="90" customWidth="1"/>
    <col min="5905" max="5905" width="12.28515625" style="90" bestFit="1" customWidth="1"/>
    <col min="5906" max="5906" width="11" style="90" bestFit="1" customWidth="1"/>
    <col min="5907" max="5907" width="10.140625" style="90" bestFit="1" customWidth="1"/>
    <col min="5908" max="6144" width="9.140625" style="90"/>
    <col min="6145" max="6145" width="4.7109375" style="90" customWidth="1"/>
    <col min="6146" max="6146" width="26.7109375" style="90" customWidth="1"/>
    <col min="6147" max="6147" width="11.7109375" style="90" bestFit="1" customWidth="1"/>
    <col min="6148" max="6148" width="0.85546875" style="90" customWidth="1"/>
    <col min="6149" max="6149" width="13" style="90" bestFit="1" customWidth="1"/>
    <col min="6150" max="6150" width="0.85546875" style="90" customWidth="1"/>
    <col min="6151" max="6151" width="14" style="90" customWidth="1"/>
    <col min="6152" max="6152" width="0.85546875" style="90" customWidth="1"/>
    <col min="6153" max="6153" width="11.5703125" style="90" bestFit="1" customWidth="1"/>
    <col min="6154" max="6154" width="0.85546875" style="90" customWidth="1"/>
    <col min="6155" max="6155" width="11.28515625" style="90" bestFit="1" customWidth="1"/>
    <col min="6156" max="6156" width="0.85546875" style="90" customWidth="1"/>
    <col min="6157" max="6157" width="22.7109375" style="90" customWidth="1"/>
    <col min="6158" max="6158" width="0.85546875" style="90" customWidth="1"/>
    <col min="6159" max="6159" width="10.7109375" style="90" bestFit="1" customWidth="1"/>
    <col min="6160" max="6160" width="0.85546875" style="90" customWidth="1"/>
    <col min="6161" max="6161" width="12.28515625" style="90" bestFit="1" customWidth="1"/>
    <col min="6162" max="6162" width="11" style="90" bestFit="1" customWidth="1"/>
    <col min="6163" max="6163" width="10.140625" style="90" bestFit="1" customWidth="1"/>
    <col min="6164" max="6400" width="9.140625" style="90"/>
    <col min="6401" max="6401" width="4.7109375" style="90" customWidth="1"/>
    <col min="6402" max="6402" width="26.7109375" style="90" customWidth="1"/>
    <col min="6403" max="6403" width="11.7109375" style="90" bestFit="1" customWidth="1"/>
    <col min="6404" max="6404" width="0.85546875" style="90" customWidth="1"/>
    <col min="6405" max="6405" width="13" style="90" bestFit="1" customWidth="1"/>
    <col min="6406" max="6406" width="0.85546875" style="90" customWidth="1"/>
    <col min="6407" max="6407" width="14" style="90" customWidth="1"/>
    <col min="6408" max="6408" width="0.85546875" style="90" customWidth="1"/>
    <col min="6409" max="6409" width="11.5703125" style="90" bestFit="1" customWidth="1"/>
    <col min="6410" max="6410" width="0.85546875" style="90" customWidth="1"/>
    <col min="6411" max="6411" width="11.28515625" style="90" bestFit="1" customWidth="1"/>
    <col min="6412" max="6412" width="0.85546875" style="90" customWidth="1"/>
    <col min="6413" max="6413" width="22.7109375" style="90" customWidth="1"/>
    <col min="6414" max="6414" width="0.85546875" style="90" customWidth="1"/>
    <col min="6415" max="6415" width="10.7109375" style="90" bestFit="1" customWidth="1"/>
    <col min="6416" max="6416" width="0.85546875" style="90" customWidth="1"/>
    <col min="6417" max="6417" width="12.28515625" style="90" bestFit="1" customWidth="1"/>
    <col min="6418" max="6418" width="11" style="90" bestFit="1" customWidth="1"/>
    <col min="6419" max="6419" width="10.140625" style="90" bestFit="1" customWidth="1"/>
    <col min="6420" max="6656" width="9.140625" style="90"/>
    <col min="6657" max="6657" width="4.7109375" style="90" customWidth="1"/>
    <col min="6658" max="6658" width="26.7109375" style="90" customWidth="1"/>
    <col min="6659" max="6659" width="11.7109375" style="90" bestFit="1" customWidth="1"/>
    <col min="6660" max="6660" width="0.85546875" style="90" customWidth="1"/>
    <col min="6661" max="6661" width="13" style="90" bestFit="1" customWidth="1"/>
    <col min="6662" max="6662" width="0.85546875" style="90" customWidth="1"/>
    <col min="6663" max="6663" width="14" style="90" customWidth="1"/>
    <col min="6664" max="6664" width="0.85546875" style="90" customWidth="1"/>
    <col min="6665" max="6665" width="11.5703125" style="90" bestFit="1" customWidth="1"/>
    <col min="6666" max="6666" width="0.85546875" style="90" customWidth="1"/>
    <col min="6667" max="6667" width="11.28515625" style="90" bestFit="1" customWidth="1"/>
    <col min="6668" max="6668" width="0.85546875" style="90" customWidth="1"/>
    <col min="6669" max="6669" width="22.7109375" style="90" customWidth="1"/>
    <col min="6670" max="6670" width="0.85546875" style="90" customWidth="1"/>
    <col min="6671" max="6671" width="10.7109375" style="90" bestFit="1" customWidth="1"/>
    <col min="6672" max="6672" width="0.85546875" style="90" customWidth="1"/>
    <col min="6673" max="6673" width="12.28515625" style="90" bestFit="1" customWidth="1"/>
    <col min="6674" max="6674" width="11" style="90" bestFit="1" customWidth="1"/>
    <col min="6675" max="6675" width="10.140625" style="90" bestFit="1" customWidth="1"/>
    <col min="6676" max="6912" width="9.140625" style="90"/>
    <col min="6913" max="6913" width="4.7109375" style="90" customWidth="1"/>
    <col min="6914" max="6914" width="26.7109375" style="90" customWidth="1"/>
    <col min="6915" max="6915" width="11.7109375" style="90" bestFit="1" customWidth="1"/>
    <col min="6916" max="6916" width="0.85546875" style="90" customWidth="1"/>
    <col min="6917" max="6917" width="13" style="90" bestFit="1" customWidth="1"/>
    <col min="6918" max="6918" width="0.85546875" style="90" customWidth="1"/>
    <col min="6919" max="6919" width="14" style="90" customWidth="1"/>
    <col min="6920" max="6920" width="0.85546875" style="90" customWidth="1"/>
    <col min="6921" max="6921" width="11.5703125" style="90" bestFit="1" customWidth="1"/>
    <col min="6922" max="6922" width="0.85546875" style="90" customWidth="1"/>
    <col min="6923" max="6923" width="11.28515625" style="90" bestFit="1" customWidth="1"/>
    <col min="6924" max="6924" width="0.85546875" style="90" customWidth="1"/>
    <col min="6925" max="6925" width="22.7109375" style="90" customWidth="1"/>
    <col min="6926" max="6926" width="0.85546875" style="90" customWidth="1"/>
    <col min="6927" max="6927" width="10.7109375" style="90" bestFit="1" customWidth="1"/>
    <col min="6928" max="6928" width="0.85546875" style="90" customWidth="1"/>
    <col min="6929" max="6929" width="12.28515625" style="90" bestFit="1" customWidth="1"/>
    <col min="6930" max="6930" width="11" style="90" bestFit="1" customWidth="1"/>
    <col min="6931" max="6931" width="10.140625" style="90" bestFit="1" customWidth="1"/>
    <col min="6932" max="7168" width="9.140625" style="90"/>
    <col min="7169" max="7169" width="4.7109375" style="90" customWidth="1"/>
    <col min="7170" max="7170" width="26.7109375" style="90" customWidth="1"/>
    <col min="7171" max="7171" width="11.7109375" style="90" bestFit="1" customWidth="1"/>
    <col min="7172" max="7172" width="0.85546875" style="90" customWidth="1"/>
    <col min="7173" max="7173" width="13" style="90" bestFit="1" customWidth="1"/>
    <col min="7174" max="7174" width="0.85546875" style="90" customWidth="1"/>
    <col min="7175" max="7175" width="14" style="90" customWidth="1"/>
    <col min="7176" max="7176" width="0.85546875" style="90" customWidth="1"/>
    <col min="7177" max="7177" width="11.5703125" style="90" bestFit="1" customWidth="1"/>
    <col min="7178" max="7178" width="0.85546875" style="90" customWidth="1"/>
    <col min="7179" max="7179" width="11.28515625" style="90" bestFit="1" customWidth="1"/>
    <col min="7180" max="7180" width="0.85546875" style="90" customWidth="1"/>
    <col min="7181" max="7181" width="22.7109375" style="90" customWidth="1"/>
    <col min="7182" max="7182" width="0.85546875" style="90" customWidth="1"/>
    <col min="7183" max="7183" width="10.7109375" style="90" bestFit="1" customWidth="1"/>
    <col min="7184" max="7184" width="0.85546875" style="90" customWidth="1"/>
    <col min="7185" max="7185" width="12.28515625" style="90" bestFit="1" customWidth="1"/>
    <col min="7186" max="7186" width="11" style="90" bestFit="1" customWidth="1"/>
    <col min="7187" max="7187" width="10.140625" style="90" bestFit="1" customWidth="1"/>
    <col min="7188" max="7424" width="9.140625" style="90"/>
    <col min="7425" max="7425" width="4.7109375" style="90" customWidth="1"/>
    <col min="7426" max="7426" width="26.7109375" style="90" customWidth="1"/>
    <col min="7427" max="7427" width="11.7109375" style="90" bestFit="1" customWidth="1"/>
    <col min="7428" max="7428" width="0.85546875" style="90" customWidth="1"/>
    <col min="7429" max="7429" width="13" style="90" bestFit="1" customWidth="1"/>
    <col min="7430" max="7430" width="0.85546875" style="90" customWidth="1"/>
    <col min="7431" max="7431" width="14" style="90" customWidth="1"/>
    <col min="7432" max="7432" width="0.85546875" style="90" customWidth="1"/>
    <col min="7433" max="7433" width="11.5703125" style="90" bestFit="1" customWidth="1"/>
    <col min="7434" max="7434" width="0.85546875" style="90" customWidth="1"/>
    <col min="7435" max="7435" width="11.28515625" style="90" bestFit="1" customWidth="1"/>
    <col min="7436" max="7436" width="0.85546875" style="90" customWidth="1"/>
    <col min="7437" max="7437" width="22.7109375" style="90" customWidth="1"/>
    <col min="7438" max="7438" width="0.85546875" style="90" customWidth="1"/>
    <col min="7439" max="7439" width="10.7109375" style="90" bestFit="1" customWidth="1"/>
    <col min="7440" max="7440" width="0.85546875" style="90" customWidth="1"/>
    <col min="7441" max="7441" width="12.28515625" style="90" bestFit="1" customWidth="1"/>
    <col min="7442" max="7442" width="11" style="90" bestFit="1" customWidth="1"/>
    <col min="7443" max="7443" width="10.140625" style="90" bestFit="1" customWidth="1"/>
    <col min="7444" max="7680" width="9.140625" style="90"/>
    <col min="7681" max="7681" width="4.7109375" style="90" customWidth="1"/>
    <col min="7682" max="7682" width="26.7109375" style="90" customWidth="1"/>
    <col min="7683" max="7683" width="11.7109375" style="90" bestFit="1" customWidth="1"/>
    <col min="7684" max="7684" width="0.85546875" style="90" customWidth="1"/>
    <col min="7685" max="7685" width="13" style="90" bestFit="1" customWidth="1"/>
    <col min="7686" max="7686" width="0.85546875" style="90" customWidth="1"/>
    <col min="7687" max="7687" width="14" style="90" customWidth="1"/>
    <col min="7688" max="7688" width="0.85546875" style="90" customWidth="1"/>
    <col min="7689" max="7689" width="11.5703125" style="90" bestFit="1" customWidth="1"/>
    <col min="7690" max="7690" width="0.85546875" style="90" customWidth="1"/>
    <col min="7691" max="7691" width="11.28515625" style="90" bestFit="1" customWidth="1"/>
    <col min="7692" max="7692" width="0.85546875" style="90" customWidth="1"/>
    <col min="7693" max="7693" width="22.7109375" style="90" customWidth="1"/>
    <col min="7694" max="7694" width="0.85546875" style="90" customWidth="1"/>
    <col min="7695" max="7695" width="10.7109375" style="90" bestFit="1" customWidth="1"/>
    <col min="7696" max="7696" width="0.85546875" style="90" customWidth="1"/>
    <col min="7697" max="7697" width="12.28515625" style="90" bestFit="1" customWidth="1"/>
    <col min="7698" max="7698" width="11" style="90" bestFit="1" customWidth="1"/>
    <col min="7699" max="7699" width="10.140625" style="90" bestFit="1" customWidth="1"/>
    <col min="7700" max="7936" width="9.140625" style="90"/>
    <col min="7937" max="7937" width="4.7109375" style="90" customWidth="1"/>
    <col min="7938" max="7938" width="26.7109375" style="90" customWidth="1"/>
    <col min="7939" max="7939" width="11.7109375" style="90" bestFit="1" customWidth="1"/>
    <col min="7940" max="7940" width="0.85546875" style="90" customWidth="1"/>
    <col min="7941" max="7941" width="13" style="90" bestFit="1" customWidth="1"/>
    <col min="7942" max="7942" width="0.85546875" style="90" customWidth="1"/>
    <col min="7943" max="7943" width="14" style="90" customWidth="1"/>
    <col min="7944" max="7944" width="0.85546875" style="90" customWidth="1"/>
    <col min="7945" max="7945" width="11.5703125" style="90" bestFit="1" customWidth="1"/>
    <col min="7946" max="7946" width="0.85546875" style="90" customWidth="1"/>
    <col min="7947" max="7947" width="11.28515625" style="90" bestFit="1" customWidth="1"/>
    <col min="7948" max="7948" width="0.85546875" style="90" customWidth="1"/>
    <col min="7949" max="7949" width="22.7109375" style="90" customWidth="1"/>
    <col min="7950" max="7950" width="0.85546875" style="90" customWidth="1"/>
    <col min="7951" max="7951" width="10.7109375" style="90" bestFit="1" customWidth="1"/>
    <col min="7952" max="7952" width="0.85546875" style="90" customWidth="1"/>
    <col min="7953" max="7953" width="12.28515625" style="90" bestFit="1" customWidth="1"/>
    <col min="7954" max="7954" width="11" style="90" bestFit="1" customWidth="1"/>
    <col min="7955" max="7955" width="10.140625" style="90" bestFit="1" customWidth="1"/>
    <col min="7956" max="8192" width="9.140625" style="90"/>
    <col min="8193" max="8193" width="4.7109375" style="90" customWidth="1"/>
    <col min="8194" max="8194" width="26.7109375" style="90" customWidth="1"/>
    <col min="8195" max="8195" width="11.7109375" style="90" bestFit="1" customWidth="1"/>
    <col min="8196" max="8196" width="0.85546875" style="90" customWidth="1"/>
    <col min="8197" max="8197" width="13" style="90" bestFit="1" customWidth="1"/>
    <col min="8198" max="8198" width="0.85546875" style="90" customWidth="1"/>
    <col min="8199" max="8199" width="14" style="90" customWidth="1"/>
    <col min="8200" max="8200" width="0.85546875" style="90" customWidth="1"/>
    <col min="8201" max="8201" width="11.5703125" style="90" bestFit="1" customWidth="1"/>
    <col min="8202" max="8202" width="0.85546875" style="90" customWidth="1"/>
    <col min="8203" max="8203" width="11.28515625" style="90" bestFit="1" customWidth="1"/>
    <col min="8204" max="8204" width="0.85546875" style="90" customWidth="1"/>
    <col min="8205" max="8205" width="22.7109375" style="90" customWidth="1"/>
    <col min="8206" max="8206" width="0.85546875" style="90" customWidth="1"/>
    <col min="8207" max="8207" width="10.7109375" style="90" bestFit="1" customWidth="1"/>
    <col min="8208" max="8208" width="0.85546875" style="90" customWidth="1"/>
    <col min="8209" max="8209" width="12.28515625" style="90" bestFit="1" customWidth="1"/>
    <col min="8210" max="8210" width="11" style="90" bestFit="1" customWidth="1"/>
    <col min="8211" max="8211" width="10.140625" style="90" bestFit="1" customWidth="1"/>
    <col min="8212" max="8448" width="9.140625" style="90"/>
    <col min="8449" max="8449" width="4.7109375" style="90" customWidth="1"/>
    <col min="8450" max="8450" width="26.7109375" style="90" customWidth="1"/>
    <col min="8451" max="8451" width="11.7109375" style="90" bestFit="1" customWidth="1"/>
    <col min="8452" max="8452" width="0.85546875" style="90" customWidth="1"/>
    <col min="8453" max="8453" width="13" style="90" bestFit="1" customWidth="1"/>
    <col min="8454" max="8454" width="0.85546875" style="90" customWidth="1"/>
    <col min="8455" max="8455" width="14" style="90" customWidth="1"/>
    <col min="8456" max="8456" width="0.85546875" style="90" customWidth="1"/>
    <col min="8457" max="8457" width="11.5703125" style="90" bestFit="1" customWidth="1"/>
    <col min="8458" max="8458" width="0.85546875" style="90" customWidth="1"/>
    <col min="8459" max="8459" width="11.28515625" style="90" bestFit="1" customWidth="1"/>
    <col min="8460" max="8460" width="0.85546875" style="90" customWidth="1"/>
    <col min="8461" max="8461" width="22.7109375" style="90" customWidth="1"/>
    <col min="8462" max="8462" width="0.85546875" style="90" customWidth="1"/>
    <col min="8463" max="8463" width="10.7109375" style="90" bestFit="1" customWidth="1"/>
    <col min="8464" max="8464" width="0.85546875" style="90" customWidth="1"/>
    <col min="8465" max="8465" width="12.28515625" style="90" bestFit="1" customWidth="1"/>
    <col min="8466" max="8466" width="11" style="90" bestFit="1" customWidth="1"/>
    <col min="8467" max="8467" width="10.140625" style="90" bestFit="1" customWidth="1"/>
    <col min="8468" max="8704" width="9.140625" style="90"/>
    <col min="8705" max="8705" width="4.7109375" style="90" customWidth="1"/>
    <col min="8706" max="8706" width="26.7109375" style="90" customWidth="1"/>
    <col min="8707" max="8707" width="11.7109375" style="90" bestFit="1" customWidth="1"/>
    <col min="8708" max="8708" width="0.85546875" style="90" customWidth="1"/>
    <col min="8709" max="8709" width="13" style="90" bestFit="1" customWidth="1"/>
    <col min="8710" max="8710" width="0.85546875" style="90" customWidth="1"/>
    <col min="8711" max="8711" width="14" style="90" customWidth="1"/>
    <col min="8712" max="8712" width="0.85546875" style="90" customWidth="1"/>
    <col min="8713" max="8713" width="11.5703125" style="90" bestFit="1" customWidth="1"/>
    <col min="8714" max="8714" width="0.85546875" style="90" customWidth="1"/>
    <col min="8715" max="8715" width="11.28515625" style="90" bestFit="1" customWidth="1"/>
    <col min="8716" max="8716" width="0.85546875" style="90" customWidth="1"/>
    <col min="8717" max="8717" width="22.7109375" style="90" customWidth="1"/>
    <col min="8718" max="8718" width="0.85546875" style="90" customWidth="1"/>
    <col min="8719" max="8719" width="10.7109375" style="90" bestFit="1" customWidth="1"/>
    <col min="8720" max="8720" width="0.85546875" style="90" customWidth="1"/>
    <col min="8721" max="8721" width="12.28515625" style="90" bestFit="1" customWidth="1"/>
    <col min="8722" max="8722" width="11" style="90" bestFit="1" customWidth="1"/>
    <col min="8723" max="8723" width="10.140625" style="90" bestFit="1" customWidth="1"/>
    <col min="8724" max="8960" width="9.140625" style="90"/>
    <col min="8961" max="8961" width="4.7109375" style="90" customWidth="1"/>
    <col min="8962" max="8962" width="26.7109375" style="90" customWidth="1"/>
    <col min="8963" max="8963" width="11.7109375" style="90" bestFit="1" customWidth="1"/>
    <col min="8964" max="8964" width="0.85546875" style="90" customWidth="1"/>
    <col min="8965" max="8965" width="13" style="90" bestFit="1" customWidth="1"/>
    <col min="8966" max="8966" width="0.85546875" style="90" customWidth="1"/>
    <col min="8967" max="8967" width="14" style="90" customWidth="1"/>
    <col min="8968" max="8968" width="0.85546875" style="90" customWidth="1"/>
    <col min="8969" max="8969" width="11.5703125" style="90" bestFit="1" customWidth="1"/>
    <col min="8970" max="8970" width="0.85546875" style="90" customWidth="1"/>
    <col min="8971" max="8971" width="11.28515625" style="90" bestFit="1" customWidth="1"/>
    <col min="8972" max="8972" width="0.85546875" style="90" customWidth="1"/>
    <col min="8973" max="8973" width="22.7109375" style="90" customWidth="1"/>
    <col min="8974" max="8974" width="0.85546875" style="90" customWidth="1"/>
    <col min="8975" max="8975" width="10.7109375" style="90" bestFit="1" customWidth="1"/>
    <col min="8976" max="8976" width="0.85546875" style="90" customWidth="1"/>
    <col min="8977" max="8977" width="12.28515625" style="90" bestFit="1" customWidth="1"/>
    <col min="8978" max="8978" width="11" style="90" bestFit="1" customWidth="1"/>
    <col min="8979" max="8979" width="10.140625" style="90" bestFit="1" customWidth="1"/>
    <col min="8980" max="9216" width="9.140625" style="90"/>
    <col min="9217" max="9217" width="4.7109375" style="90" customWidth="1"/>
    <col min="9218" max="9218" width="26.7109375" style="90" customWidth="1"/>
    <col min="9219" max="9219" width="11.7109375" style="90" bestFit="1" customWidth="1"/>
    <col min="9220" max="9220" width="0.85546875" style="90" customWidth="1"/>
    <col min="9221" max="9221" width="13" style="90" bestFit="1" customWidth="1"/>
    <col min="9222" max="9222" width="0.85546875" style="90" customWidth="1"/>
    <col min="9223" max="9223" width="14" style="90" customWidth="1"/>
    <col min="9224" max="9224" width="0.85546875" style="90" customWidth="1"/>
    <col min="9225" max="9225" width="11.5703125" style="90" bestFit="1" customWidth="1"/>
    <col min="9226" max="9226" width="0.85546875" style="90" customWidth="1"/>
    <col min="9227" max="9227" width="11.28515625" style="90" bestFit="1" customWidth="1"/>
    <col min="9228" max="9228" width="0.85546875" style="90" customWidth="1"/>
    <col min="9229" max="9229" width="22.7109375" style="90" customWidth="1"/>
    <col min="9230" max="9230" width="0.85546875" style="90" customWidth="1"/>
    <col min="9231" max="9231" width="10.7109375" style="90" bestFit="1" customWidth="1"/>
    <col min="9232" max="9232" width="0.85546875" style="90" customWidth="1"/>
    <col min="9233" max="9233" width="12.28515625" style="90" bestFit="1" customWidth="1"/>
    <col min="9234" max="9234" width="11" style="90" bestFit="1" customWidth="1"/>
    <col min="9235" max="9235" width="10.140625" style="90" bestFit="1" customWidth="1"/>
    <col min="9236" max="9472" width="9.140625" style="90"/>
    <col min="9473" max="9473" width="4.7109375" style="90" customWidth="1"/>
    <col min="9474" max="9474" width="26.7109375" style="90" customWidth="1"/>
    <col min="9475" max="9475" width="11.7109375" style="90" bestFit="1" customWidth="1"/>
    <col min="9476" max="9476" width="0.85546875" style="90" customWidth="1"/>
    <col min="9477" max="9477" width="13" style="90" bestFit="1" customWidth="1"/>
    <col min="9478" max="9478" width="0.85546875" style="90" customWidth="1"/>
    <col min="9479" max="9479" width="14" style="90" customWidth="1"/>
    <col min="9480" max="9480" width="0.85546875" style="90" customWidth="1"/>
    <col min="9481" max="9481" width="11.5703125" style="90" bestFit="1" customWidth="1"/>
    <col min="9482" max="9482" width="0.85546875" style="90" customWidth="1"/>
    <col min="9483" max="9483" width="11.28515625" style="90" bestFit="1" customWidth="1"/>
    <col min="9484" max="9484" width="0.85546875" style="90" customWidth="1"/>
    <col min="9485" max="9485" width="22.7109375" style="90" customWidth="1"/>
    <col min="9486" max="9486" width="0.85546875" style="90" customWidth="1"/>
    <col min="9487" max="9487" width="10.7109375" style="90" bestFit="1" customWidth="1"/>
    <col min="9488" max="9488" width="0.85546875" style="90" customWidth="1"/>
    <col min="9489" max="9489" width="12.28515625" style="90" bestFit="1" customWidth="1"/>
    <col min="9490" max="9490" width="11" style="90" bestFit="1" customWidth="1"/>
    <col min="9491" max="9491" width="10.140625" style="90" bestFit="1" customWidth="1"/>
    <col min="9492" max="9728" width="9.140625" style="90"/>
    <col min="9729" max="9729" width="4.7109375" style="90" customWidth="1"/>
    <col min="9730" max="9730" width="26.7109375" style="90" customWidth="1"/>
    <col min="9731" max="9731" width="11.7109375" style="90" bestFit="1" customWidth="1"/>
    <col min="9732" max="9732" width="0.85546875" style="90" customWidth="1"/>
    <col min="9733" max="9733" width="13" style="90" bestFit="1" customWidth="1"/>
    <col min="9734" max="9734" width="0.85546875" style="90" customWidth="1"/>
    <col min="9735" max="9735" width="14" style="90" customWidth="1"/>
    <col min="9736" max="9736" width="0.85546875" style="90" customWidth="1"/>
    <col min="9737" max="9737" width="11.5703125" style="90" bestFit="1" customWidth="1"/>
    <col min="9738" max="9738" width="0.85546875" style="90" customWidth="1"/>
    <col min="9739" max="9739" width="11.28515625" style="90" bestFit="1" customWidth="1"/>
    <col min="9740" max="9740" width="0.85546875" style="90" customWidth="1"/>
    <col min="9741" max="9741" width="22.7109375" style="90" customWidth="1"/>
    <col min="9742" max="9742" width="0.85546875" style="90" customWidth="1"/>
    <col min="9743" max="9743" width="10.7109375" style="90" bestFit="1" customWidth="1"/>
    <col min="9744" max="9744" width="0.85546875" style="90" customWidth="1"/>
    <col min="9745" max="9745" width="12.28515625" style="90" bestFit="1" customWidth="1"/>
    <col min="9746" max="9746" width="11" style="90" bestFit="1" customWidth="1"/>
    <col min="9747" max="9747" width="10.140625" style="90" bestFit="1" customWidth="1"/>
    <col min="9748" max="9984" width="9.140625" style="90"/>
    <col min="9985" max="9985" width="4.7109375" style="90" customWidth="1"/>
    <col min="9986" max="9986" width="26.7109375" style="90" customWidth="1"/>
    <col min="9987" max="9987" width="11.7109375" style="90" bestFit="1" customWidth="1"/>
    <col min="9988" max="9988" width="0.85546875" style="90" customWidth="1"/>
    <col min="9989" max="9989" width="13" style="90" bestFit="1" customWidth="1"/>
    <col min="9990" max="9990" width="0.85546875" style="90" customWidth="1"/>
    <col min="9991" max="9991" width="14" style="90" customWidth="1"/>
    <col min="9992" max="9992" width="0.85546875" style="90" customWidth="1"/>
    <col min="9993" max="9993" width="11.5703125" style="90" bestFit="1" customWidth="1"/>
    <col min="9994" max="9994" width="0.85546875" style="90" customWidth="1"/>
    <col min="9995" max="9995" width="11.28515625" style="90" bestFit="1" customWidth="1"/>
    <col min="9996" max="9996" width="0.85546875" style="90" customWidth="1"/>
    <col min="9997" max="9997" width="22.7109375" style="90" customWidth="1"/>
    <col min="9998" max="9998" width="0.85546875" style="90" customWidth="1"/>
    <col min="9999" max="9999" width="10.7109375" style="90" bestFit="1" customWidth="1"/>
    <col min="10000" max="10000" width="0.85546875" style="90" customWidth="1"/>
    <col min="10001" max="10001" width="12.28515625" style="90" bestFit="1" customWidth="1"/>
    <col min="10002" max="10002" width="11" style="90" bestFit="1" customWidth="1"/>
    <col min="10003" max="10003" width="10.140625" style="90" bestFit="1" customWidth="1"/>
    <col min="10004" max="10240" width="9.140625" style="90"/>
    <col min="10241" max="10241" width="4.7109375" style="90" customWidth="1"/>
    <col min="10242" max="10242" width="26.7109375" style="90" customWidth="1"/>
    <col min="10243" max="10243" width="11.7109375" style="90" bestFit="1" customWidth="1"/>
    <col min="10244" max="10244" width="0.85546875" style="90" customWidth="1"/>
    <col min="10245" max="10245" width="13" style="90" bestFit="1" customWidth="1"/>
    <col min="10246" max="10246" width="0.85546875" style="90" customWidth="1"/>
    <col min="10247" max="10247" width="14" style="90" customWidth="1"/>
    <col min="10248" max="10248" width="0.85546875" style="90" customWidth="1"/>
    <col min="10249" max="10249" width="11.5703125" style="90" bestFit="1" customWidth="1"/>
    <col min="10250" max="10250" width="0.85546875" style="90" customWidth="1"/>
    <col min="10251" max="10251" width="11.28515625" style="90" bestFit="1" customWidth="1"/>
    <col min="10252" max="10252" width="0.85546875" style="90" customWidth="1"/>
    <col min="10253" max="10253" width="22.7109375" style="90" customWidth="1"/>
    <col min="10254" max="10254" width="0.85546875" style="90" customWidth="1"/>
    <col min="10255" max="10255" width="10.7109375" style="90" bestFit="1" customWidth="1"/>
    <col min="10256" max="10256" width="0.85546875" style="90" customWidth="1"/>
    <col min="10257" max="10257" width="12.28515625" style="90" bestFit="1" customWidth="1"/>
    <col min="10258" max="10258" width="11" style="90" bestFit="1" customWidth="1"/>
    <col min="10259" max="10259" width="10.140625" style="90" bestFit="1" customWidth="1"/>
    <col min="10260" max="10496" width="9.140625" style="90"/>
    <col min="10497" max="10497" width="4.7109375" style="90" customWidth="1"/>
    <col min="10498" max="10498" width="26.7109375" style="90" customWidth="1"/>
    <col min="10499" max="10499" width="11.7109375" style="90" bestFit="1" customWidth="1"/>
    <col min="10500" max="10500" width="0.85546875" style="90" customWidth="1"/>
    <col min="10501" max="10501" width="13" style="90" bestFit="1" customWidth="1"/>
    <col min="10502" max="10502" width="0.85546875" style="90" customWidth="1"/>
    <col min="10503" max="10503" width="14" style="90" customWidth="1"/>
    <col min="10504" max="10504" width="0.85546875" style="90" customWidth="1"/>
    <col min="10505" max="10505" width="11.5703125" style="90" bestFit="1" customWidth="1"/>
    <col min="10506" max="10506" width="0.85546875" style="90" customWidth="1"/>
    <col min="10507" max="10507" width="11.28515625" style="90" bestFit="1" customWidth="1"/>
    <col min="10508" max="10508" width="0.85546875" style="90" customWidth="1"/>
    <col min="10509" max="10509" width="22.7109375" style="90" customWidth="1"/>
    <col min="10510" max="10510" width="0.85546875" style="90" customWidth="1"/>
    <col min="10511" max="10511" width="10.7109375" style="90" bestFit="1" customWidth="1"/>
    <col min="10512" max="10512" width="0.85546875" style="90" customWidth="1"/>
    <col min="10513" max="10513" width="12.28515625" style="90" bestFit="1" customWidth="1"/>
    <col min="10514" max="10514" width="11" style="90" bestFit="1" customWidth="1"/>
    <col min="10515" max="10515" width="10.140625" style="90" bestFit="1" customWidth="1"/>
    <col min="10516" max="10752" width="9.140625" style="90"/>
    <col min="10753" max="10753" width="4.7109375" style="90" customWidth="1"/>
    <col min="10754" max="10754" width="26.7109375" style="90" customWidth="1"/>
    <col min="10755" max="10755" width="11.7109375" style="90" bestFit="1" customWidth="1"/>
    <col min="10756" max="10756" width="0.85546875" style="90" customWidth="1"/>
    <col min="10757" max="10757" width="13" style="90" bestFit="1" customWidth="1"/>
    <col min="10758" max="10758" width="0.85546875" style="90" customWidth="1"/>
    <col min="10759" max="10759" width="14" style="90" customWidth="1"/>
    <col min="10760" max="10760" width="0.85546875" style="90" customWidth="1"/>
    <col min="10761" max="10761" width="11.5703125" style="90" bestFit="1" customWidth="1"/>
    <col min="10762" max="10762" width="0.85546875" style="90" customWidth="1"/>
    <col min="10763" max="10763" width="11.28515625" style="90" bestFit="1" customWidth="1"/>
    <col min="10764" max="10764" width="0.85546875" style="90" customWidth="1"/>
    <col min="10765" max="10765" width="22.7109375" style="90" customWidth="1"/>
    <col min="10766" max="10766" width="0.85546875" style="90" customWidth="1"/>
    <col min="10767" max="10767" width="10.7109375" style="90" bestFit="1" customWidth="1"/>
    <col min="10768" max="10768" width="0.85546875" style="90" customWidth="1"/>
    <col min="10769" max="10769" width="12.28515625" style="90" bestFit="1" customWidth="1"/>
    <col min="10770" max="10770" width="11" style="90" bestFit="1" customWidth="1"/>
    <col min="10771" max="10771" width="10.140625" style="90" bestFit="1" customWidth="1"/>
    <col min="10772" max="11008" width="9.140625" style="90"/>
    <col min="11009" max="11009" width="4.7109375" style="90" customWidth="1"/>
    <col min="11010" max="11010" width="26.7109375" style="90" customWidth="1"/>
    <col min="11011" max="11011" width="11.7109375" style="90" bestFit="1" customWidth="1"/>
    <col min="11012" max="11012" width="0.85546875" style="90" customWidth="1"/>
    <col min="11013" max="11013" width="13" style="90" bestFit="1" customWidth="1"/>
    <col min="11014" max="11014" width="0.85546875" style="90" customWidth="1"/>
    <col min="11015" max="11015" width="14" style="90" customWidth="1"/>
    <col min="11016" max="11016" width="0.85546875" style="90" customWidth="1"/>
    <col min="11017" max="11017" width="11.5703125" style="90" bestFit="1" customWidth="1"/>
    <col min="11018" max="11018" width="0.85546875" style="90" customWidth="1"/>
    <col min="11019" max="11019" width="11.28515625" style="90" bestFit="1" customWidth="1"/>
    <col min="11020" max="11020" width="0.85546875" style="90" customWidth="1"/>
    <col min="11021" max="11021" width="22.7109375" style="90" customWidth="1"/>
    <col min="11022" max="11022" width="0.85546875" style="90" customWidth="1"/>
    <col min="11023" max="11023" width="10.7109375" style="90" bestFit="1" customWidth="1"/>
    <col min="11024" max="11024" width="0.85546875" style="90" customWidth="1"/>
    <col min="11025" max="11025" width="12.28515625" style="90" bestFit="1" customWidth="1"/>
    <col min="11026" max="11026" width="11" style="90" bestFit="1" customWidth="1"/>
    <col min="11027" max="11027" width="10.140625" style="90" bestFit="1" customWidth="1"/>
    <col min="11028" max="11264" width="9.140625" style="90"/>
    <col min="11265" max="11265" width="4.7109375" style="90" customWidth="1"/>
    <col min="11266" max="11266" width="26.7109375" style="90" customWidth="1"/>
    <col min="11267" max="11267" width="11.7109375" style="90" bestFit="1" customWidth="1"/>
    <col min="11268" max="11268" width="0.85546875" style="90" customWidth="1"/>
    <col min="11269" max="11269" width="13" style="90" bestFit="1" customWidth="1"/>
    <col min="11270" max="11270" width="0.85546875" style="90" customWidth="1"/>
    <col min="11271" max="11271" width="14" style="90" customWidth="1"/>
    <col min="11272" max="11272" width="0.85546875" style="90" customWidth="1"/>
    <col min="11273" max="11273" width="11.5703125" style="90" bestFit="1" customWidth="1"/>
    <col min="11274" max="11274" width="0.85546875" style="90" customWidth="1"/>
    <col min="11275" max="11275" width="11.28515625" style="90" bestFit="1" customWidth="1"/>
    <col min="11276" max="11276" width="0.85546875" style="90" customWidth="1"/>
    <col min="11277" max="11277" width="22.7109375" style="90" customWidth="1"/>
    <col min="11278" max="11278" width="0.85546875" style="90" customWidth="1"/>
    <col min="11279" max="11279" width="10.7109375" style="90" bestFit="1" customWidth="1"/>
    <col min="11280" max="11280" width="0.85546875" style="90" customWidth="1"/>
    <col min="11281" max="11281" width="12.28515625" style="90" bestFit="1" customWidth="1"/>
    <col min="11282" max="11282" width="11" style="90" bestFit="1" customWidth="1"/>
    <col min="11283" max="11283" width="10.140625" style="90" bestFit="1" customWidth="1"/>
    <col min="11284" max="11520" width="9.140625" style="90"/>
    <col min="11521" max="11521" width="4.7109375" style="90" customWidth="1"/>
    <col min="11522" max="11522" width="26.7109375" style="90" customWidth="1"/>
    <col min="11523" max="11523" width="11.7109375" style="90" bestFit="1" customWidth="1"/>
    <col min="11524" max="11524" width="0.85546875" style="90" customWidth="1"/>
    <col min="11525" max="11525" width="13" style="90" bestFit="1" customWidth="1"/>
    <col min="11526" max="11526" width="0.85546875" style="90" customWidth="1"/>
    <col min="11527" max="11527" width="14" style="90" customWidth="1"/>
    <col min="11528" max="11528" width="0.85546875" style="90" customWidth="1"/>
    <col min="11529" max="11529" width="11.5703125" style="90" bestFit="1" customWidth="1"/>
    <col min="11530" max="11530" width="0.85546875" style="90" customWidth="1"/>
    <col min="11531" max="11531" width="11.28515625" style="90" bestFit="1" customWidth="1"/>
    <col min="11532" max="11532" width="0.85546875" style="90" customWidth="1"/>
    <col min="11533" max="11533" width="22.7109375" style="90" customWidth="1"/>
    <col min="11534" max="11534" width="0.85546875" style="90" customWidth="1"/>
    <col min="11535" max="11535" width="10.7109375" style="90" bestFit="1" customWidth="1"/>
    <col min="11536" max="11536" width="0.85546875" style="90" customWidth="1"/>
    <col min="11537" max="11537" width="12.28515625" style="90" bestFit="1" customWidth="1"/>
    <col min="11538" max="11538" width="11" style="90" bestFit="1" customWidth="1"/>
    <col min="11539" max="11539" width="10.140625" style="90" bestFit="1" customWidth="1"/>
    <col min="11540" max="11776" width="9.140625" style="90"/>
    <col min="11777" max="11777" width="4.7109375" style="90" customWidth="1"/>
    <col min="11778" max="11778" width="26.7109375" style="90" customWidth="1"/>
    <col min="11779" max="11779" width="11.7109375" style="90" bestFit="1" customWidth="1"/>
    <col min="11780" max="11780" width="0.85546875" style="90" customWidth="1"/>
    <col min="11781" max="11781" width="13" style="90" bestFit="1" customWidth="1"/>
    <col min="11782" max="11782" width="0.85546875" style="90" customWidth="1"/>
    <col min="11783" max="11783" width="14" style="90" customWidth="1"/>
    <col min="11784" max="11784" width="0.85546875" style="90" customWidth="1"/>
    <col min="11785" max="11785" width="11.5703125" style="90" bestFit="1" customWidth="1"/>
    <col min="11786" max="11786" width="0.85546875" style="90" customWidth="1"/>
    <col min="11787" max="11787" width="11.28515625" style="90" bestFit="1" customWidth="1"/>
    <col min="11788" max="11788" width="0.85546875" style="90" customWidth="1"/>
    <col min="11789" max="11789" width="22.7109375" style="90" customWidth="1"/>
    <col min="11790" max="11790" width="0.85546875" style="90" customWidth="1"/>
    <col min="11791" max="11791" width="10.7109375" style="90" bestFit="1" customWidth="1"/>
    <col min="11792" max="11792" width="0.85546875" style="90" customWidth="1"/>
    <col min="11793" max="11793" width="12.28515625" style="90" bestFit="1" customWidth="1"/>
    <col min="11794" max="11794" width="11" style="90" bestFit="1" customWidth="1"/>
    <col min="11795" max="11795" width="10.140625" style="90" bestFit="1" customWidth="1"/>
    <col min="11796" max="12032" width="9.140625" style="90"/>
    <col min="12033" max="12033" width="4.7109375" style="90" customWidth="1"/>
    <col min="12034" max="12034" width="26.7109375" style="90" customWidth="1"/>
    <col min="12035" max="12035" width="11.7109375" style="90" bestFit="1" customWidth="1"/>
    <col min="12036" max="12036" width="0.85546875" style="90" customWidth="1"/>
    <col min="12037" max="12037" width="13" style="90" bestFit="1" customWidth="1"/>
    <col min="12038" max="12038" width="0.85546875" style="90" customWidth="1"/>
    <col min="12039" max="12039" width="14" style="90" customWidth="1"/>
    <col min="12040" max="12040" width="0.85546875" style="90" customWidth="1"/>
    <col min="12041" max="12041" width="11.5703125" style="90" bestFit="1" customWidth="1"/>
    <col min="12042" max="12042" width="0.85546875" style="90" customWidth="1"/>
    <col min="12043" max="12043" width="11.28515625" style="90" bestFit="1" customWidth="1"/>
    <col min="12044" max="12044" width="0.85546875" style="90" customWidth="1"/>
    <col min="12045" max="12045" width="22.7109375" style="90" customWidth="1"/>
    <col min="12046" max="12046" width="0.85546875" style="90" customWidth="1"/>
    <col min="12047" max="12047" width="10.7109375" style="90" bestFit="1" customWidth="1"/>
    <col min="12048" max="12048" width="0.85546875" style="90" customWidth="1"/>
    <col min="12049" max="12049" width="12.28515625" style="90" bestFit="1" customWidth="1"/>
    <col min="12050" max="12050" width="11" style="90" bestFit="1" customWidth="1"/>
    <col min="12051" max="12051" width="10.140625" style="90" bestFit="1" customWidth="1"/>
    <col min="12052" max="12288" width="9.140625" style="90"/>
    <col min="12289" max="12289" width="4.7109375" style="90" customWidth="1"/>
    <col min="12290" max="12290" width="26.7109375" style="90" customWidth="1"/>
    <col min="12291" max="12291" width="11.7109375" style="90" bestFit="1" customWidth="1"/>
    <col min="12292" max="12292" width="0.85546875" style="90" customWidth="1"/>
    <col min="12293" max="12293" width="13" style="90" bestFit="1" customWidth="1"/>
    <col min="12294" max="12294" width="0.85546875" style="90" customWidth="1"/>
    <col min="12295" max="12295" width="14" style="90" customWidth="1"/>
    <col min="12296" max="12296" width="0.85546875" style="90" customWidth="1"/>
    <col min="12297" max="12297" width="11.5703125" style="90" bestFit="1" customWidth="1"/>
    <col min="12298" max="12298" width="0.85546875" style="90" customWidth="1"/>
    <col min="12299" max="12299" width="11.28515625" style="90" bestFit="1" customWidth="1"/>
    <col min="12300" max="12300" width="0.85546875" style="90" customWidth="1"/>
    <col min="12301" max="12301" width="22.7109375" style="90" customWidth="1"/>
    <col min="12302" max="12302" width="0.85546875" style="90" customWidth="1"/>
    <col min="12303" max="12303" width="10.7109375" style="90" bestFit="1" customWidth="1"/>
    <col min="12304" max="12304" width="0.85546875" style="90" customWidth="1"/>
    <col min="12305" max="12305" width="12.28515625" style="90" bestFit="1" customWidth="1"/>
    <col min="12306" max="12306" width="11" style="90" bestFit="1" customWidth="1"/>
    <col min="12307" max="12307" width="10.140625" style="90" bestFit="1" customWidth="1"/>
    <col min="12308" max="12544" width="9.140625" style="90"/>
    <col min="12545" max="12545" width="4.7109375" style="90" customWidth="1"/>
    <col min="12546" max="12546" width="26.7109375" style="90" customWidth="1"/>
    <col min="12547" max="12547" width="11.7109375" style="90" bestFit="1" customWidth="1"/>
    <col min="12548" max="12548" width="0.85546875" style="90" customWidth="1"/>
    <col min="12549" max="12549" width="13" style="90" bestFit="1" customWidth="1"/>
    <col min="12550" max="12550" width="0.85546875" style="90" customWidth="1"/>
    <col min="12551" max="12551" width="14" style="90" customWidth="1"/>
    <col min="12552" max="12552" width="0.85546875" style="90" customWidth="1"/>
    <col min="12553" max="12553" width="11.5703125" style="90" bestFit="1" customWidth="1"/>
    <col min="12554" max="12554" width="0.85546875" style="90" customWidth="1"/>
    <col min="12555" max="12555" width="11.28515625" style="90" bestFit="1" customWidth="1"/>
    <col min="12556" max="12556" width="0.85546875" style="90" customWidth="1"/>
    <col min="12557" max="12557" width="22.7109375" style="90" customWidth="1"/>
    <col min="12558" max="12558" width="0.85546875" style="90" customWidth="1"/>
    <col min="12559" max="12559" width="10.7109375" style="90" bestFit="1" customWidth="1"/>
    <col min="12560" max="12560" width="0.85546875" style="90" customWidth="1"/>
    <col min="12561" max="12561" width="12.28515625" style="90" bestFit="1" customWidth="1"/>
    <col min="12562" max="12562" width="11" style="90" bestFit="1" customWidth="1"/>
    <col min="12563" max="12563" width="10.140625" style="90" bestFit="1" customWidth="1"/>
    <col min="12564" max="12800" width="9.140625" style="90"/>
    <col min="12801" max="12801" width="4.7109375" style="90" customWidth="1"/>
    <col min="12802" max="12802" width="26.7109375" style="90" customWidth="1"/>
    <col min="12803" max="12803" width="11.7109375" style="90" bestFit="1" customWidth="1"/>
    <col min="12804" max="12804" width="0.85546875" style="90" customWidth="1"/>
    <col min="12805" max="12805" width="13" style="90" bestFit="1" customWidth="1"/>
    <col min="12806" max="12806" width="0.85546875" style="90" customWidth="1"/>
    <col min="12807" max="12807" width="14" style="90" customWidth="1"/>
    <col min="12808" max="12808" width="0.85546875" style="90" customWidth="1"/>
    <col min="12809" max="12809" width="11.5703125" style="90" bestFit="1" customWidth="1"/>
    <col min="12810" max="12810" width="0.85546875" style="90" customWidth="1"/>
    <col min="12811" max="12811" width="11.28515625" style="90" bestFit="1" customWidth="1"/>
    <col min="12812" max="12812" width="0.85546875" style="90" customWidth="1"/>
    <col min="12813" max="12813" width="22.7109375" style="90" customWidth="1"/>
    <col min="12814" max="12814" width="0.85546875" style="90" customWidth="1"/>
    <col min="12815" max="12815" width="10.7109375" style="90" bestFit="1" customWidth="1"/>
    <col min="12816" max="12816" width="0.85546875" style="90" customWidth="1"/>
    <col min="12817" max="12817" width="12.28515625" style="90" bestFit="1" customWidth="1"/>
    <col min="12818" max="12818" width="11" style="90" bestFit="1" customWidth="1"/>
    <col min="12819" max="12819" width="10.140625" style="90" bestFit="1" customWidth="1"/>
    <col min="12820" max="13056" width="9.140625" style="90"/>
    <col min="13057" max="13057" width="4.7109375" style="90" customWidth="1"/>
    <col min="13058" max="13058" width="26.7109375" style="90" customWidth="1"/>
    <col min="13059" max="13059" width="11.7109375" style="90" bestFit="1" customWidth="1"/>
    <col min="13060" max="13060" width="0.85546875" style="90" customWidth="1"/>
    <col min="13061" max="13061" width="13" style="90" bestFit="1" customWidth="1"/>
    <col min="13062" max="13062" width="0.85546875" style="90" customWidth="1"/>
    <col min="13063" max="13063" width="14" style="90" customWidth="1"/>
    <col min="13064" max="13064" width="0.85546875" style="90" customWidth="1"/>
    <col min="13065" max="13065" width="11.5703125" style="90" bestFit="1" customWidth="1"/>
    <col min="13066" max="13066" width="0.85546875" style="90" customWidth="1"/>
    <col min="13067" max="13067" width="11.28515625" style="90" bestFit="1" customWidth="1"/>
    <col min="13068" max="13068" width="0.85546875" style="90" customWidth="1"/>
    <col min="13069" max="13069" width="22.7109375" style="90" customWidth="1"/>
    <col min="13070" max="13070" width="0.85546875" style="90" customWidth="1"/>
    <col min="13071" max="13071" width="10.7109375" style="90" bestFit="1" customWidth="1"/>
    <col min="13072" max="13072" width="0.85546875" style="90" customWidth="1"/>
    <col min="13073" max="13073" width="12.28515625" style="90" bestFit="1" customWidth="1"/>
    <col min="13074" max="13074" width="11" style="90" bestFit="1" customWidth="1"/>
    <col min="13075" max="13075" width="10.140625" style="90" bestFit="1" customWidth="1"/>
    <col min="13076" max="13312" width="9.140625" style="90"/>
    <col min="13313" max="13313" width="4.7109375" style="90" customWidth="1"/>
    <col min="13314" max="13314" width="26.7109375" style="90" customWidth="1"/>
    <col min="13315" max="13315" width="11.7109375" style="90" bestFit="1" customWidth="1"/>
    <col min="13316" max="13316" width="0.85546875" style="90" customWidth="1"/>
    <col min="13317" max="13317" width="13" style="90" bestFit="1" customWidth="1"/>
    <col min="13318" max="13318" width="0.85546875" style="90" customWidth="1"/>
    <col min="13319" max="13319" width="14" style="90" customWidth="1"/>
    <col min="13320" max="13320" width="0.85546875" style="90" customWidth="1"/>
    <col min="13321" max="13321" width="11.5703125" style="90" bestFit="1" customWidth="1"/>
    <col min="13322" max="13322" width="0.85546875" style="90" customWidth="1"/>
    <col min="13323" max="13323" width="11.28515625" style="90" bestFit="1" customWidth="1"/>
    <col min="13324" max="13324" width="0.85546875" style="90" customWidth="1"/>
    <col min="13325" max="13325" width="22.7109375" style="90" customWidth="1"/>
    <col min="13326" max="13326" width="0.85546875" style="90" customWidth="1"/>
    <col min="13327" max="13327" width="10.7109375" style="90" bestFit="1" customWidth="1"/>
    <col min="13328" max="13328" width="0.85546875" style="90" customWidth="1"/>
    <col min="13329" max="13329" width="12.28515625" style="90" bestFit="1" customWidth="1"/>
    <col min="13330" max="13330" width="11" style="90" bestFit="1" customWidth="1"/>
    <col min="13331" max="13331" width="10.140625" style="90" bestFit="1" customWidth="1"/>
    <col min="13332" max="13568" width="9.140625" style="90"/>
    <col min="13569" max="13569" width="4.7109375" style="90" customWidth="1"/>
    <col min="13570" max="13570" width="26.7109375" style="90" customWidth="1"/>
    <col min="13571" max="13571" width="11.7109375" style="90" bestFit="1" customWidth="1"/>
    <col min="13572" max="13572" width="0.85546875" style="90" customWidth="1"/>
    <col min="13573" max="13573" width="13" style="90" bestFit="1" customWidth="1"/>
    <col min="13574" max="13574" width="0.85546875" style="90" customWidth="1"/>
    <col min="13575" max="13575" width="14" style="90" customWidth="1"/>
    <col min="13576" max="13576" width="0.85546875" style="90" customWidth="1"/>
    <col min="13577" max="13577" width="11.5703125" style="90" bestFit="1" customWidth="1"/>
    <col min="13578" max="13578" width="0.85546875" style="90" customWidth="1"/>
    <col min="13579" max="13579" width="11.28515625" style="90" bestFit="1" customWidth="1"/>
    <col min="13580" max="13580" width="0.85546875" style="90" customWidth="1"/>
    <col min="13581" max="13581" width="22.7109375" style="90" customWidth="1"/>
    <col min="13582" max="13582" width="0.85546875" style="90" customWidth="1"/>
    <col min="13583" max="13583" width="10.7109375" style="90" bestFit="1" customWidth="1"/>
    <col min="13584" max="13584" width="0.85546875" style="90" customWidth="1"/>
    <col min="13585" max="13585" width="12.28515625" style="90" bestFit="1" customWidth="1"/>
    <col min="13586" max="13586" width="11" style="90" bestFit="1" customWidth="1"/>
    <col min="13587" max="13587" width="10.140625" style="90" bestFit="1" customWidth="1"/>
    <col min="13588" max="13824" width="9.140625" style="90"/>
    <col min="13825" max="13825" width="4.7109375" style="90" customWidth="1"/>
    <col min="13826" max="13826" width="26.7109375" style="90" customWidth="1"/>
    <col min="13827" max="13827" width="11.7109375" style="90" bestFit="1" customWidth="1"/>
    <col min="13828" max="13828" width="0.85546875" style="90" customWidth="1"/>
    <col min="13829" max="13829" width="13" style="90" bestFit="1" customWidth="1"/>
    <col min="13830" max="13830" width="0.85546875" style="90" customWidth="1"/>
    <col min="13831" max="13831" width="14" style="90" customWidth="1"/>
    <col min="13832" max="13832" width="0.85546875" style="90" customWidth="1"/>
    <col min="13833" max="13833" width="11.5703125" style="90" bestFit="1" customWidth="1"/>
    <col min="13834" max="13834" width="0.85546875" style="90" customWidth="1"/>
    <col min="13835" max="13835" width="11.28515625" style="90" bestFit="1" customWidth="1"/>
    <col min="13836" max="13836" width="0.85546875" style="90" customWidth="1"/>
    <col min="13837" max="13837" width="22.7109375" style="90" customWidth="1"/>
    <col min="13838" max="13838" width="0.85546875" style="90" customWidth="1"/>
    <col min="13839" max="13839" width="10.7109375" style="90" bestFit="1" customWidth="1"/>
    <col min="13840" max="13840" width="0.85546875" style="90" customWidth="1"/>
    <col min="13841" max="13841" width="12.28515625" style="90" bestFit="1" customWidth="1"/>
    <col min="13842" max="13842" width="11" style="90" bestFit="1" customWidth="1"/>
    <col min="13843" max="13843" width="10.140625" style="90" bestFit="1" customWidth="1"/>
    <col min="13844" max="14080" width="9.140625" style="90"/>
    <col min="14081" max="14081" width="4.7109375" style="90" customWidth="1"/>
    <col min="14082" max="14082" width="26.7109375" style="90" customWidth="1"/>
    <col min="14083" max="14083" width="11.7109375" style="90" bestFit="1" customWidth="1"/>
    <col min="14084" max="14084" width="0.85546875" style="90" customWidth="1"/>
    <col min="14085" max="14085" width="13" style="90" bestFit="1" customWidth="1"/>
    <col min="14086" max="14086" width="0.85546875" style="90" customWidth="1"/>
    <col min="14087" max="14087" width="14" style="90" customWidth="1"/>
    <col min="14088" max="14088" width="0.85546875" style="90" customWidth="1"/>
    <col min="14089" max="14089" width="11.5703125" style="90" bestFit="1" customWidth="1"/>
    <col min="14090" max="14090" width="0.85546875" style="90" customWidth="1"/>
    <col min="14091" max="14091" width="11.28515625" style="90" bestFit="1" customWidth="1"/>
    <col min="14092" max="14092" width="0.85546875" style="90" customWidth="1"/>
    <col min="14093" max="14093" width="22.7109375" style="90" customWidth="1"/>
    <col min="14094" max="14094" width="0.85546875" style="90" customWidth="1"/>
    <col min="14095" max="14095" width="10.7109375" style="90" bestFit="1" customWidth="1"/>
    <col min="14096" max="14096" width="0.85546875" style="90" customWidth="1"/>
    <col min="14097" max="14097" width="12.28515625" style="90" bestFit="1" customWidth="1"/>
    <col min="14098" max="14098" width="11" style="90" bestFit="1" customWidth="1"/>
    <col min="14099" max="14099" width="10.140625" style="90" bestFit="1" customWidth="1"/>
    <col min="14100" max="14336" width="9.140625" style="90"/>
    <col min="14337" max="14337" width="4.7109375" style="90" customWidth="1"/>
    <col min="14338" max="14338" width="26.7109375" style="90" customWidth="1"/>
    <col min="14339" max="14339" width="11.7109375" style="90" bestFit="1" customWidth="1"/>
    <col min="14340" max="14340" width="0.85546875" style="90" customWidth="1"/>
    <col min="14341" max="14341" width="13" style="90" bestFit="1" customWidth="1"/>
    <col min="14342" max="14342" width="0.85546875" style="90" customWidth="1"/>
    <col min="14343" max="14343" width="14" style="90" customWidth="1"/>
    <col min="14344" max="14344" width="0.85546875" style="90" customWidth="1"/>
    <col min="14345" max="14345" width="11.5703125" style="90" bestFit="1" customWidth="1"/>
    <col min="14346" max="14346" width="0.85546875" style="90" customWidth="1"/>
    <col min="14347" max="14347" width="11.28515625" style="90" bestFit="1" customWidth="1"/>
    <col min="14348" max="14348" width="0.85546875" style="90" customWidth="1"/>
    <col min="14349" max="14349" width="22.7109375" style="90" customWidth="1"/>
    <col min="14350" max="14350" width="0.85546875" style="90" customWidth="1"/>
    <col min="14351" max="14351" width="10.7109375" style="90" bestFit="1" customWidth="1"/>
    <col min="14352" max="14352" width="0.85546875" style="90" customWidth="1"/>
    <col min="14353" max="14353" width="12.28515625" style="90" bestFit="1" customWidth="1"/>
    <col min="14354" max="14354" width="11" style="90" bestFit="1" customWidth="1"/>
    <col min="14355" max="14355" width="10.140625" style="90" bestFit="1" customWidth="1"/>
    <col min="14356" max="14592" width="9.140625" style="90"/>
    <col min="14593" max="14593" width="4.7109375" style="90" customWidth="1"/>
    <col min="14594" max="14594" width="26.7109375" style="90" customWidth="1"/>
    <col min="14595" max="14595" width="11.7109375" style="90" bestFit="1" customWidth="1"/>
    <col min="14596" max="14596" width="0.85546875" style="90" customWidth="1"/>
    <col min="14597" max="14597" width="13" style="90" bestFit="1" customWidth="1"/>
    <col min="14598" max="14598" width="0.85546875" style="90" customWidth="1"/>
    <col min="14599" max="14599" width="14" style="90" customWidth="1"/>
    <col min="14600" max="14600" width="0.85546875" style="90" customWidth="1"/>
    <col min="14601" max="14601" width="11.5703125" style="90" bestFit="1" customWidth="1"/>
    <col min="14602" max="14602" width="0.85546875" style="90" customWidth="1"/>
    <col min="14603" max="14603" width="11.28515625" style="90" bestFit="1" customWidth="1"/>
    <col min="14604" max="14604" width="0.85546875" style="90" customWidth="1"/>
    <col min="14605" max="14605" width="22.7109375" style="90" customWidth="1"/>
    <col min="14606" max="14606" width="0.85546875" style="90" customWidth="1"/>
    <col min="14607" max="14607" width="10.7109375" style="90" bestFit="1" customWidth="1"/>
    <col min="14608" max="14608" width="0.85546875" style="90" customWidth="1"/>
    <col min="14609" max="14609" width="12.28515625" style="90" bestFit="1" customWidth="1"/>
    <col min="14610" max="14610" width="11" style="90" bestFit="1" customWidth="1"/>
    <col min="14611" max="14611" width="10.140625" style="90" bestFit="1" customWidth="1"/>
    <col min="14612" max="14848" width="9.140625" style="90"/>
    <col min="14849" max="14849" width="4.7109375" style="90" customWidth="1"/>
    <col min="14850" max="14850" width="26.7109375" style="90" customWidth="1"/>
    <col min="14851" max="14851" width="11.7109375" style="90" bestFit="1" customWidth="1"/>
    <col min="14852" max="14852" width="0.85546875" style="90" customWidth="1"/>
    <col min="14853" max="14853" width="13" style="90" bestFit="1" customWidth="1"/>
    <col min="14854" max="14854" width="0.85546875" style="90" customWidth="1"/>
    <col min="14855" max="14855" width="14" style="90" customWidth="1"/>
    <col min="14856" max="14856" width="0.85546875" style="90" customWidth="1"/>
    <col min="14857" max="14857" width="11.5703125" style="90" bestFit="1" customWidth="1"/>
    <col min="14858" max="14858" width="0.85546875" style="90" customWidth="1"/>
    <col min="14859" max="14859" width="11.28515625" style="90" bestFit="1" customWidth="1"/>
    <col min="14860" max="14860" width="0.85546875" style="90" customWidth="1"/>
    <col min="14861" max="14861" width="22.7109375" style="90" customWidth="1"/>
    <col min="14862" max="14862" width="0.85546875" style="90" customWidth="1"/>
    <col min="14863" max="14863" width="10.7109375" style="90" bestFit="1" customWidth="1"/>
    <col min="14864" max="14864" width="0.85546875" style="90" customWidth="1"/>
    <col min="14865" max="14865" width="12.28515625" style="90" bestFit="1" customWidth="1"/>
    <col min="14866" max="14866" width="11" style="90" bestFit="1" customWidth="1"/>
    <col min="14867" max="14867" width="10.140625" style="90" bestFit="1" customWidth="1"/>
    <col min="14868" max="15104" width="9.140625" style="90"/>
    <col min="15105" max="15105" width="4.7109375" style="90" customWidth="1"/>
    <col min="15106" max="15106" width="26.7109375" style="90" customWidth="1"/>
    <col min="15107" max="15107" width="11.7109375" style="90" bestFit="1" customWidth="1"/>
    <col min="15108" max="15108" width="0.85546875" style="90" customWidth="1"/>
    <col min="15109" max="15109" width="13" style="90" bestFit="1" customWidth="1"/>
    <col min="15110" max="15110" width="0.85546875" style="90" customWidth="1"/>
    <col min="15111" max="15111" width="14" style="90" customWidth="1"/>
    <col min="15112" max="15112" width="0.85546875" style="90" customWidth="1"/>
    <col min="15113" max="15113" width="11.5703125" style="90" bestFit="1" customWidth="1"/>
    <col min="15114" max="15114" width="0.85546875" style="90" customWidth="1"/>
    <col min="15115" max="15115" width="11.28515625" style="90" bestFit="1" customWidth="1"/>
    <col min="15116" max="15116" width="0.85546875" style="90" customWidth="1"/>
    <col min="15117" max="15117" width="22.7109375" style="90" customWidth="1"/>
    <col min="15118" max="15118" width="0.85546875" style="90" customWidth="1"/>
    <col min="15119" max="15119" width="10.7109375" style="90" bestFit="1" customWidth="1"/>
    <col min="15120" max="15120" width="0.85546875" style="90" customWidth="1"/>
    <col min="15121" max="15121" width="12.28515625" style="90" bestFit="1" customWidth="1"/>
    <col min="15122" max="15122" width="11" style="90" bestFit="1" customWidth="1"/>
    <col min="15123" max="15123" width="10.140625" style="90" bestFit="1" customWidth="1"/>
    <col min="15124" max="15360" width="9.140625" style="90"/>
    <col min="15361" max="15361" width="4.7109375" style="90" customWidth="1"/>
    <col min="15362" max="15362" width="26.7109375" style="90" customWidth="1"/>
    <col min="15363" max="15363" width="11.7109375" style="90" bestFit="1" customWidth="1"/>
    <col min="15364" max="15364" width="0.85546875" style="90" customWidth="1"/>
    <col min="15365" max="15365" width="13" style="90" bestFit="1" customWidth="1"/>
    <col min="15366" max="15366" width="0.85546875" style="90" customWidth="1"/>
    <col min="15367" max="15367" width="14" style="90" customWidth="1"/>
    <col min="15368" max="15368" width="0.85546875" style="90" customWidth="1"/>
    <col min="15369" max="15369" width="11.5703125" style="90" bestFit="1" customWidth="1"/>
    <col min="15370" max="15370" width="0.85546875" style="90" customWidth="1"/>
    <col min="15371" max="15371" width="11.28515625" style="90" bestFit="1" customWidth="1"/>
    <col min="15372" max="15372" width="0.85546875" style="90" customWidth="1"/>
    <col min="15373" max="15373" width="22.7109375" style="90" customWidth="1"/>
    <col min="15374" max="15374" width="0.85546875" style="90" customWidth="1"/>
    <col min="15375" max="15375" width="10.7109375" style="90" bestFit="1" customWidth="1"/>
    <col min="15376" max="15376" width="0.85546875" style="90" customWidth="1"/>
    <col min="15377" max="15377" width="12.28515625" style="90" bestFit="1" customWidth="1"/>
    <col min="15378" max="15378" width="11" style="90" bestFit="1" customWidth="1"/>
    <col min="15379" max="15379" width="10.140625" style="90" bestFit="1" customWidth="1"/>
    <col min="15380" max="15616" width="9.140625" style="90"/>
    <col min="15617" max="15617" width="4.7109375" style="90" customWidth="1"/>
    <col min="15618" max="15618" width="26.7109375" style="90" customWidth="1"/>
    <col min="15619" max="15619" width="11.7109375" style="90" bestFit="1" customWidth="1"/>
    <col min="15620" max="15620" width="0.85546875" style="90" customWidth="1"/>
    <col min="15621" max="15621" width="13" style="90" bestFit="1" customWidth="1"/>
    <col min="15622" max="15622" width="0.85546875" style="90" customWidth="1"/>
    <col min="15623" max="15623" width="14" style="90" customWidth="1"/>
    <col min="15624" max="15624" width="0.85546875" style="90" customWidth="1"/>
    <col min="15625" max="15625" width="11.5703125" style="90" bestFit="1" customWidth="1"/>
    <col min="15626" max="15626" width="0.85546875" style="90" customWidth="1"/>
    <col min="15627" max="15627" width="11.28515625" style="90" bestFit="1" customWidth="1"/>
    <col min="15628" max="15628" width="0.85546875" style="90" customWidth="1"/>
    <col min="15629" max="15629" width="22.7109375" style="90" customWidth="1"/>
    <col min="15630" max="15630" width="0.85546875" style="90" customWidth="1"/>
    <col min="15631" max="15631" width="10.7109375" style="90" bestFit="1" customWidth="1"/>
    <col min="15632" max="15632" width="0.85546875" style="90" customWidth="1"/>
    <col min="15633" max="15633" width="12.28515625" style="90" bestFit="1" customWidth="1"/>
    <col min="15634" max="15634" width="11" style="90" bestFit="1" customWidth="1"/>
    <col min="15635" max="15635" width="10.140625" style="90" bestFit="1" customWidth="1"/>
    <col min="15636" max="15872" width="9.140625" style="90"/>
    <col min="15873" max="15873" width="4.7109375" style="90" customWidth="1"/>
    <col min="15874" max="15874" width="26.7109375" style="90" customWidth="1"/>
    <col min="15875" max="15875" width="11.7109375" style="90" bestFit="1" customWidth="1"/>
    <col min="15876" max="15876" width="0.85546875" style="90" customWidth="1"/>
    <col min="15877" max="15877" width="13" style="90" bestFit="1" customWidth="1"/>
    <col min="15878" max="15878" width="0.85546875" style="90" customWidth="1"/>
    <col min="15879" max="15879" width="14" style="90" customWidth="1"/>
    <col min="15880" max="15880" width="0.85546875" style="90" customWidth="1"/>
    <col min="15881" max="15881" width="11.5703125" style="90" bestFit="1" customWidth="1"/>
    <col min="15882" max="15882" width="0.85546875" style="90" customWidth="1"/>
    <col min="15883" max="15883" width="11.28515625" style="90" bestFit="1" customWidth="1"/>
    <col min="15884" max="15884" width="0.85546875" style="90" customWidth="1"/>
    <col min="15885" max="15885" width="22.7109375" style="90" customWidth="1"/>
    <col min="15886" max="15886" width="0.85546875" style="90" customWidth="1"/>
    <col min="15887" max="15887" width="10.7109375" style="90" bestFit="1" customWidth="1"/>
    <col min="15888" max="15888" width="0.85546875" style="90" customWidth="1"/>
    <col min="15889" max="15889" width="12.28515625" style="90" bestFit="1" customWidth="1"/>
    <col min="15890" max="15890" width="11" style="90" bestFit="1" customWidth="1"/>
    <col min="15891" max="15891" width="10.140625" style="90" bestFit="1" customWidth="1"/>
    <col min="15892" max="16128" width="9.140625" style="90"/>
    <col min="16129" max="16129" width="4.7109375" style="90" customWidth="1"/>
    <col min="16130" max="16130" width="26.7109375" style="90" customWidth="1"/>
    <col min="16131" max="16131" width="11.7109375" style="90" bestFit="1" customWidth="1"/>
    <col min="16132" max="16132" width="0.85546875" style="90" customWidth="1"/>
    <col min="16133" max="16133" width="13" style="90" bestFit="1" customWidth="1"/>
    <col min="16134" max="16134" width="0.85546875" style="90" customWidth="1"/>
    <col min="16135" max="16135" width="14" style="90" customWidth="1"/>
    <col min="16136" max="16136" width="0.85546875" style="90" customWidth="1"/>
    <col min="16137" max="16137" width="11.5703125" style="90" bestFit="1" customWidth="1"/>
    <col min="16138" max="16138" width="0.85546875" style="90" customWidth="1"/>
    <col min="16139" max="16139" width="11.28515625" style="90" bestFit="1" customWidth="1"/>
    <col min="16140" max="16140" width="0.85546875" style="90" customWidth="1"/>
    <col min="16141" max="16141" width="22.7109375" style="90" customWidth="1"/>
    <col min="16142" max="16142" width="0.85546875" style="90" customWidth="1"/>
    <col min="16143" max="16143" width="10.7109375" style="90" bestFit="1" customWidth="1"/>
    <col min="16144" max="16144" width="0.85546875" style="90" customWidth="1"/>
    <col min="16145" max="16145" width="12.28515625" style="90" bestFit="1" customWidth="1"/>
    <col min="16146" max="16146" width="11" style="90" bestFit="1" customWidth="1"/>
    <col min="16147" max="16147" width="10.140625" style="90" bestFit="1" customWidth="1"/>
    <col min="16148" max="16384" width="9.140625" style="90"/>
  </cols>
  <sheetData>
    <row r="1" spans="1:17" s="79" customFormat="1">
      <c r="A1" s="270" t="s">
        <v>0</v>
      </c>
      <c r="B1" s="283"/>
      <c r="C1" s="283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79" customFormat="1">
      <c r="A2" s="270" t="s">
        <v>433</v>
      </c>
      <c r="B2" s="283"/>
      <c r="C2" s="283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</row>
    <row r="3" spans="1:17" s="79" customFormat="1">
      <c r="A3" s="271" t="s">
        <v>443</v>
      </c>
      <c r="B3" s="284"/>
      <c r="C3" s="284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</row>
    <row r="4" spans="1:17" s="79" customFormat="1" ht="18" customHeight="1">
      <c r="A4" s="111"/>
      <c r="B4" s="111"/>
      <c r="C4" s="111"/>
      <c r="D4" s="87"/>
      <c r="E4" s="86"/>
      <c r="F4" s="87"/>
      <c r="G4" s="86"/>
      <c r="H4" s="87"/>
      <c r="I4" s="86"/>
      <c r="J4" s="87"/>
      <c r="K4" s="87"/>
      <c r="L4" s="87"/>
      <c r="M4" s="87"/>
      <c r="N4" s="87"/>
      <c r="O4" s="87"/>
      <c r="P4" s="87"/>
      <c r="Q4" s="87"/>
    </row>
    <row r="5" spans="1:17" s="79" customFormat="1" ht="18" customHeight="1">
      <c r="A5" s="111"/>
      <c r="B5" s="111"/>
      <c r="C5" s="111"/>
      <c r="D5" s="111"/>
      <c r="E5" s="456" t="s">
        <v>3</v>
      </c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</row>
    <row r="6" spans="1:17" s="79" customFormat="1">
      <c r="A6" s="111"/>
      <c r="B6" s="111"/>
      <c r="C6" s="111"/>
      <c r="D6" s="83"/>
      <c r="E6" s="112"/>
      <c r="F6" s="83"/>
      <c r="G6" s="112"/>
      <c r="H6" s="83"/>
      <c r="L6" s="83"/>
      <c r="M6" s="456" t="s">
        <v>56</v>
      </c>
      <c r="N6" s="456"/>
      <c r="O6" s="456"/>
      <c r="P6" s="83"/>
      <c r="Q6" s="83"/>
    </row>
    <row r="7" spans="1:17" s="79" customFormat="1">
      <c r="A7" s="111"/>
      <c r="B7" s="111"/>
      <c r="C7" s="111"/>
      <c r="D7" s="83"/>
      <c r="E7" s="112"/>
      <c r="F7" s="83"/>
      <c r="G7" s="112"/>
      <c r="H7" s="83"/>
      <c r="I7" s="113"/>
      <c r="J7" s="113"/>
      <c r="K7" s="113"/>
      <c r="L7" s="113"/>
      <c r="M7" s="285" t="s">
        <v>426</v>
      </c>
      <c r="N7" s="83"/>
      <c r="O7" s="112"/>
      <c r="P7" s="83"/>
      <c r="Q7" s="83"/>
    </row>
    <row r="8" spans="1:17" s="79" customFormat="1">
      <c r="A8" s="111"/>
      <c r="B8" s="111"/>
      <c r="C8" s="111"/>
      <c r="D8" s="82"/>
      <c r="E8" s="81"/>
      <c r="F8" s="82"/>
      <c r="G8" s="81"/>
      <c r="H8" s="82"/>
      <c r="I8" s="457" t="s">
        <v>53</v>
      </c>
      <c r="J8" s="457"/>
      <c r="K8" s="457"/>
      <c r="L8" s="84"/>
      <c r="M8" s="80" t="s">
        <v>434</v>
      </c>
      <c r="N8" s="82"/>
      <c r="O8" s="81" t="s">
        <v>115</v>
      </c>
      <c r="P8" s="82"/>
      <c r="Q8" s="82"/>
    </row>
    <row r="9" spans="1:17" s="79" customFormat="1">
      <c r="A9" s="111"/>
      <c r="B9" s="111"/>
      <c r="C9" s="111"/>
      <c r="D9" s="82"/>
      <c r="E9" s="81" t="s">
        <v>435</v>
      </c>
      <c r="F9" s="82"/>
      <c r="G9" s="81" t="s">
        <v>195</v>
      </c>
      <c r="H9" s="82"/>
      <c r="I9" s="82" t="s">
        <v>117</v>
      </c>
      <c r="J9" s="82"/>
      <c r="K9" s="82"/>
      <c r="L9" s="82"/>
      <c r="M9" s="81" t="s">
        <v>436</v>
      </c>
      <c r="N9" s="82"/>
      <c r="O9" s="81" t="s">
        <v>118</v>
      </c>
      <c r="P9" s="82"/>
      <c r="Q9" s="82" t="s">
        <v>119</v>
      </c>
    </row>
    <row r="10" spans="1:17" s="119" customFormat="1">
      <c r="A10" s="116"/>
      <c r="B10" s="116"/>
      <c r="D10" s="84"/>
      <c r="E10" s="80" t="s">
        <v>120</v>
      </c>
      <c r="F10" s="84"/>
      <c r="G10" s="80" t="s">
        <v>243</v>
      </c>
      <c r="H10" s="84"/>
      <c r="I10" s="84" t="s">
        <v>122</v>
      </c>
      <c r="J10" s="84"/>
      <c r="K10" s="84" t="s">
        <v>55</v>
      </c>
      <c r="L10" s="84"/>
      <c r="M10" s="80" t="s">
        <v>123</v>
      </c>
      <c r="N10" s="84"/>
      <c r="O10" s="80" t="s">
        <v>50</v>
      </c>
      <c r="P10" s="84"/>
      <c r="Q10" s="84" t="s">
        <v>50</v>
      </c>
    </row>
    <row r="11" spans="1:17" s="79" customFormat="1">
      <c r="A11" s="111"/>
      <c r="B11" s="111"/>
      <c r="C11" s="273" t="s">
        <v>4</v>
      </c>
      <c r="D11" s="82"/>
      <c r="E11" s="85" t="s">
        <v>428</v>
      </c>
      <c r="F11" s="82"/>
      <c r="G11" s="85" t="s">
        <v>428</v>
      </c>
      <c r="H11" s="82"/>
      <c r="I11" s="85" t="s">
        <v>428</v>
      </c>
      <c r="J11" s="82"/>
      <c r="K11" s="85" t="s">
        <v>428</v>
      </c>
      <c r="L11" s="82"/>
      <c r="M11" s="85" t="s">
        <v>428</v>
      </c>
      <c r="N11" s="82"/>
      <c r="O11" s="85" t="s">
        <v>428</v>
      </c>
      <c r="P11" s="82"/>
      <c r="Q11" s="85" t="s">
        <v>428</v>
      </c>
    </row>
    <row r="12" spans="1:17" s="79" customFormat="1">
      <c r="A12" s="111"/>
      <c r="B12" s="111"/>
      <c r="C12" s="111"/>
      <c r="D12" s="87"/>
      <c r="E12" s="86"/>
      <c r="F12" s="87"/>
      <c r="G12" s="86"/>
      <c r="H12" s="87"/>
      <c r="I12" s="87"/>
      <c r="J12" s="87"/>
      <c r="K12" s="87"/>
      <c r="L12" s="87"/>
      <c r="M12" s="86"/>
      <c r="N12" s="87"/>
      <c r="O12" s="86"/>
      <c r="P12" s="87"/>
      <c r="Q12" s="87"/>
    </row>
    <row r="13" spans="1:17">
      <c r="A13" s="193" t="s">
        <v>200</v>
      </c>
      <c r="D13" s="277"/>
      <c r="E13" s="275">
        <v>3882074476</v>
      </c>
      <c r="F13" s="277"/>
      <c r="G13" s="275">
        <v>438704620</v>
      </c>
      <c r="H13" s="277"/>
      <c r="I13" s="275">
        <v>600000000</v>
      </c>
      <c r="J13" s="277"/>
      <c r="K13" s="275">
        <v>5167181921</v>
      </c>
      <c r="L13" s="277"/>
      <c r="M13" s="275">
        <v>241943</v>
      </c>
      <c r="N13" s="277"/>
      <c r="O13" s="276">
        <f>SUM(M13:M13)</f>
        <v>241943</v>
      </c>
      <c r="P13" s="277"/>
      <c r="Q13" s="275">
        <f>SUM(E13:M13)</f>
        <v>10088202960</v>
      </c>
    </row>
    <row r="14" spans="1:17">
      <c r="A14" s="89" t="s">
        <v>429</v>
      </c>
      <c r="B14" s="111"/>
      <c r="C14" s="286">
        <v>4</v>
      </c>
      <c r="D14" s="277"/>
      <c r="E14" s="278">
        <v>0</v>
      </c>
      <c r="F14" s="277"/>
      <c r="G14" s="278">
        <v>0</v>
      </c>
      <c r="H14" s="277"/>
      <c r="I14" s="278">
        <v>0</v>
      </c>
      <c r="J14" s="277"/>
      <c r="K14" s="278">
        <v>-11259612</v>
      </c>
      <c r="L14" s="277"/>
      <c r="M14" s="278">
        <v>0</v>
      </c>
      <c r="N14" s="277"/>
      <c r="O14" s="278">
        <f>SUM(M14:M14)</f>
        <v>0</v>
      </c>
      <c r="P14" s="277"/>
      <c r="Q14" s="278">
        <f>SUM(E14:M14)</f>
        <v>-11259612</v>
      </c>
    </row>
    <row r="15" spans="1:17" s="117" customFormat="1" ht="8.1" customHeight="1">
      <c r="A15" s="116"/>
      <c r="B15" s="116"/>
      <c r="C15" s="116"/>
      <c r="D15" s="277"/>
      <c r="E15" s="275"/>
      <c r="F15" s="277"/>
      <c r="G15" s="275"/>
      <c r="H15" s="277"/>
      <c r="I15" s="275"/>
      <c r="J15" s="277"/>
      <c r="K15" s="275"/>
      <c r="L15" s="277"/>
      <c r="M15" s="275"/>
      <c r="N15" s="277"/>
      <c r="O15" s="275"/>
      <c r="P15" s="277"/>
      <c r="Q15" s="275"/>
    </row>
    <row r="16" spans="1:17">
      <c r="A16" s="193" t="s">
        <v>200</v>
      </c>
      <c r="D16" s="277"/>
      <c r="E16" s="275">
        <f>SUM(E13:E15)</f>
        <v>3882074476</v>
      </c>
      <c r="F16" s="277"/>
      <c r="G16" s="275">
        <f>SUM(G13:G15)</f>
        <v>438704620</v>
      </c>
      <c r="H16" s="277"/>
      <c r="I16" s="275">
        <f>SUM(I13:I15)</f>
        <v>600000000</v>
      </c>
      <c r="J16" s="277"/>
      <c r="K16" s="275">
        <f>SUM(K13:K15)</f>
        <v>5155922309</v>
      </c>
      <c r="L16" s="277"/>
      <c r="M16" s="275">
        <f>SUM(M13:M15)</f>
        <v>241943</v>
      </c>
      <c r="N16" s="277"/>
      <c r="O16" s="276">
        <f>SUM(M16:M16)</f>
        <v>241943</v>
      </c>
      <c r="P16" s="277"/>
      <c r="Q16" s="275">
        <f>SUM(E16:M16)</f>
        <v>10076943348</v>
      </c>
    </row>
    <row r="17" spans="1:19">
      <c r="A17" s="114" t="s">
        <v>104</v>
      </c>
      <c r="C17" s="279">
        <v>34</v>
      </c>
      <c r="D17" s="277"/>
      <c r="E17" s="275">
        <v>0</v>
      </c>
      <c r="F17" s="277"/>
      <c r="G17" s="275">
        <v>0</v>
      </c>
      <c r="H17" s="277"/>
      <c r="I17" s="275">
        <v>0</v>
      </c>
      <c r="J17" s="277"/>
      <c r="K17" s="275">
        <v>-4299397021</v>
      </c>
      <c r="L17" s="277"/>
      <c r="M17" s="275">
        <v>0</v>
      </c>
      <c r="N17" s="277"/>
      <c r="O17" s="276">
        <f>SUM(M17:M17)</f>
        <v>0</v>
      </c>
      <c r="P17" s="277"/>
      <c r="Q17" s="275">
        <f>SUM(E17:M17)</f>
        <v>-4299397021</v>
      </c>
    </row>
    <row r="18" spans="1:19">
      <c r="A18" s="111" t="s">
        <v>391</v>
      </c>
      <c r="B18" s="111"/>
      <c r="C18" s="111"/>
      <c r="D18" s="277"/>
      <c r="E18" s="278">
        <v>0</v>
      </c>
      <c r="F18" s="277"/>
      <c r="G18" s="278">
        <v>0</v>
      </c>
      <c r="H18" s="277"/>
      <c r="I18" s="278">
        <v>0</v>
      </c>
      <c r="J18" s="277"/>
      <c r="K18" s="278">
        <v>2741778676</v>
      </c>
      <c r="L18" s="277"/>
      <c r="M18" s="278">
        <v>603011</v>
      </c>
      <c r="N18" s="277"/>
      <c r="O18" s="278">
        <f>SUM(M18:M18)</f>
        <v>603011</v>
      </c>
      <c r="P18" s="277"/>
      <c r="Q18" s="278">
        <f>SUM(E18:M18)</f>
        <v>2742381687</v>
      </c>
    </row>
    <row r="19" spans="1:19" s="117" customFormat="1" ht="8.1" customHeight="1">
      <c r="A19" s="116"/>
      <c r="B19" s="116"/>
      <c r="C19" s="116"/>
      <c r="D19" s="277"/>
      <c r="E19" s="275"/>
      <c r="F19" s="277"/>
      <c r="G19" s="275"/>
      <c r="H19" s="277"/>
      <c r="I19" s="275"/>
      <c r="J19" s="277"/>
      <c r="K19" s="275"/>
      <c r="L19" s="277"/>
      <c r="M19" s="275"/>
      <c r="N19" s="277"/>
      <c r="O19" s="275"/>
      <c r="P19" s="277"/>
      <c r="Q19" s="275"/>
    </row>
    <row r="20" spans="1:19" ht="17.25" thickBot="1">
      <c r="A20" s="88" t="s">
        <v>430</v>
      </c>
      <c r="B20" s="115"/>
      <c r="C20" s="115"/>
      <c r="D20" s="274"/>
      <c r="E20" s="280">
        <f>SUM(E16:E18)</f>
        <v>3882074476</v>
      </c>
      <c r="F20" s="274"/>
      <c r="G20" s="280">
        <f>SUM(G16:G18)</f>
        <v>438704620</v>
      </c>
      <c r="H20" s="274">
        <v>0</v>
      </c>
      <c r="I20" s="280">
        <f>SUM(I16:I18)</f>
        <v>600000000</v>
      </c>
      <c r="J20" s="274">
        <v>0</v>
      </c>
      <c r="K20" s="280">
        <f>SUM(K16:K18)</f>
        <v>3598303964</v>
      </c>
      <c r="L20" s="274">
        <v>0</v>
      </c>
      <c r="M20" s="280">
        <f>SUM(M16:M18)</f>
        <v>844954</v>
      </c>
      <c r="N20" s="274">
        <v>0</v>
      </c>
      <c r="O20" s="280">
        <f>SUM(O16:O18)</f>
        <v>844954</v>
      </c>
      <c r="P20" s="274">
        <v>0</v>
      </c>
      <c r="Q20" s="280">
        <f>SUM(Q16:Q18)</f>
        <v>8519928014</v>
      </c>
      <c r="R20" s="118"/>
      <c r="S20" s="287"/>
    </row>
    <row r="21" spans="1:19" ht="17.25" thickTop="1">
      <c r="B21" s="115"/>
      <c r="C21" s="115"/>
      <c r="D21" s="274"/>
      <c r="E21" s="276"/>
      <c r="F21" s="274"/>
      <c r="G21" s="276"/>
      <c r="H21" s="274"/>
      <c r="I21" s="276"/>
      <c r="J21" s="274"/>
      <c r="K21" s="276"/>
      <c r="L21" s="274"/>
      <c r="M21" s="276"/>
      <c r="N21" s="274"/>
      <c r="O21" s="276"/>
      <c r="P21" s="277"/>
      <c r="Q21" s="276"/>
    </row>
    <row r="22" spans="1:19">
      <c r="A22" s="193" t="s">
        <v>198</v>
      </c>
      <c r="D22" s="277"/>
      <c r="E22" s="275">
        <v>3882074476</v>
      </c>
      <c r="F22" s="277"/>
      <c r="G22" s="275">
        <v>438704620</v>
      </c>
      <c r="H22" s="277"/>
      <c r="I22" s="275">
        <v>600000000</v>
      </c>
      <c r="J22" s="277"/>
      <c r="K22" s="275">
        <v>3565623794</v>
      </c>
      <c r="L22" s="277"/>
      <c r="M22" s="275">
        <v>252745</v>
      </c>
      <c r="N22" s="277"/>
      <c r="O22" s="276">
        <f>SUM(M22:M22)</f>
        <v>252745</v>
      </c>
      <c r="P22" s="277"/>
      <c r="Q22" s="275">
        <f>SUM(E22:M22)</f>
        <v>8486655635</v>
      </c>
    </row>
    <row r="23" spans="1:19">
      <c r="A23" s="89" t="s">
        <v>429</v>
      </c>
      <c r="B23" s="111"/>
      <c r="C23" s="286">
        <v>4</v>
      </c>
      <c r="D23" s="277"/>
      <c r="E23" s="278">
        <v>0</v>
      </c>
      <c r="F23" s="277"/>
      <c r="G23" s="278">
        <v>0</v>
      </c>
      <c r="H23" s="277"/>
      <c r="I23" s="278">
        <v>0</v>
      </c>
      <c r="J23" s="277"/>
      <c r="K23" s="278">
        <v>-10316439</v>
      </c>
      <c r="L23" s="277"/>
      <c r="M23" s="278">
        <v>0</v>
      </c>
      <c r="N23" s="277"/>
      <c r="O23" s="278">
        <f>SUM(M23:M23)</f>
        <v>0</v>
      </c>
      <c r="P23" s="277"/>
      <c r="Q23" s="278">
        <f>SUM(E23:M23)</f>
        <v>-10316439</v>
      </c>
    </row>
    <row r="24" spans="1:19" s="117" customFormat="1" ht="8.1" customHeight="1">
      <c r="A24" s="116"/>
      <c r="B24" s="116"/>
      <c r="C24" s="116"/>
      <c r="D24" s="277"/>
      <c r="E24" s="275"/>
      <c r="F24" s="277"/>
      <c r="G24" s="275"/>
      <c r="H24" s="277"/>
      <c r="I24" s="275"/>
      <c r="J24" s="277"/>
      <c r="K24" s="275"/>
      <c r="L24" s="277"/>
      <c r="M24" s="275"/>
      <c r="N24" s="277"/>
      <c r="O24" s="275"/>
      <c r="P24" s="277"/>
      <c r="Q24" s="275"/>
    </row>
    <row r="25" spans="1:19">
      <c r="A25" s="193" t="s">
        <v>198</v>
      </c>
      <c r="D25" s="277"/>
      <c r="E25" s="275">
        <f>SUM(E22:E24)</f>
        <v>3882074476</v>
      </c>
      <c r="F25" s="277"/>
      <c r="G25" s="275">
        <f>SUM(G22:G24)</f>
        <v>438704620</v>
      </c>
      <c r="H25" s="277"/>
      <c r="I25" s="275">
        <f>SUM(I22:I24)</f>
        <v>600000000</v>
      </c>
      <c r="J25" s="277"/>
      <c r="K25" s="275">
        <f>SUM(K22:K24)</f>
        <v>3555307355</v>
      </c>
      <c r="L25" s="277"/>
      <c r="M25" s="275">
        <f>SUM(M22:M24)</f>
        <v>252745</v>
      </c>
      <c r="N25" s="277"/>
      <c r="O25" s="276">
        <f>SUM(M25:M25)</f>
        <v>252745</v>
      </c>
      <c r="P25" s="277"/>
      <c r="Q25" s="275">
        <f>SUM(E25:M25)</f>
        <v>8476339196</v>
      </c>
    </row>
    <row r="26" spans="1:19">
      <c r="A26" s="114" t="s">
        <v>104</v>
      </c>
      <c r="C26" s="279">
        <v>34</v>
      </c>
      <c r="D26" s="277"/>
      <c r="E26" s="275">
        <v>0</v>
      </c>
      <c r="F26" s="277"/>
      <c r="G26" s="275">
        <v>0</v>
      </c>
      <c r="H26" s="277"/>
      <c r="I26" s="275">
        <v>0</v>
      </c>
      <c r="J26" s="277"/>
      <c r="K26" s="275">
        <v>-1746928792</v>
      </c>
      <c r="L26" s="277"/>
      <c r="M26" s="275">
        <v>0</v>
      </c>
      <c r="N26" s="277"/>
      <c r="O26" s="276">
        <f>SUM(M26:M26)</f>
        <v>0</v>
      </c>
      <c r="P26" s="277"/>
      <c r="Q26" s="275">
        <f>SUM(E26:M26)</f>
        <v>-1746928792</v>
      </c>
    </row>
    <row r="27" spans="1:19">
      <c r="A27" s="114" t="s">
        <v>437</v>
      </c>
      <c r="B27" s="115"/>
      <c r="C27" s="115"/>
      <c r="D27" s="277"/>
      <c r="E27" s="275">
        <v>0</v>
      </c>
      <c r="F27" s="277"/>
      <c r="G27" s="275">
        <v>0</v>
      </c>
      <c r="H27" s="277"/>
      <c r="I27" s="275">
        <v>0</v>
      </c>
      <c r="J27" s="277"/>
      <c r="K27" s="275">
        <v>3350085853</v>
      </c>
      <c r="L27" s="277"/>
      <c r="M27" s="275">
        <v>-10802</v>
      </c>
      <c r="N27" s="277"/>
      <c r="O27" s="276">
        <f>SUM(M27:M27)</f>
        <v>-10802</v>
      </c>
      <c r="P27" s="277"/>
      <c r="Q27" s="275">
        <f>SUM(E27:M27)</f>
        <v>3350075051</v>
      </c>
    </row>
    <row r="28" spans="1:19">
      <c r="A28" s="111" t="s">
        <v>431</v>
      </c>
      <c r="B28" s="111"/>
      <c r="C28" s="111"/>
      <c r="D28" s="277"/>
      <c r="E28" s="278">
        <v>0</v>
      </c>
      <c r="F28" s="277"/>
      <c r="G28" s="278">
        <v>0</v>
      </c>
      <c r="H28" s="277"/>
      <c r="I28" s="278">
        <v>0</v>
      </c>
      <c r="J28" s="277"/>
      <c r="K28" s="278">
        <v>-2542107</v>
      </c>
      <c r="L28" s="277"/>
      <c r="M28" s="278">
        <v>0</v>
      </c>
      <c r="N28" s="277"/>
      <c r="O28" s="278">
        <f>SUM(M28:M28)</f>
        <v>0</v>
      </c>
      <c r="P28" s="277"/>
      <c r="Q28" s="278">
        <f>SUM(E28:M28)</f>
        <v>-2542107</v>
      </c>
    </row>
    <row r="29" spans="1:19" s="117" customFormat="1" ht="8.1" customHeight="1">
      <c r="A29" s="116"/>
      <c r="B29" s="116"/>
      <c r="C29" s="116"/>
      <c r="D29" s="277"/>
      <c r="E29" s="275"/>
      <c r="F29" s="277"/>
      <c r="G29" s="275"/>
      <c r="H29" s="277"/>
      <c r="I29" s="275"/>
      <c r="J29" s="277"/>
      <c r="K29" s="275"/>
      <c r="L29" s="277"/>
      <c r="M29" s="275"/>
      <c r="N29" s="277"/>
      <c r="O29" s="275"/>
      <c r="P29" s="277"/>
      <c r="Q29" s="275"/>
    </row>
    <row r="30" spans="1:19" ht="17.25" thickBot="1">
      <c r="A30" s="88" t="s">
        <v>432</v>
      </c>
      <c r="B30" s="115"/>
      <c r="C30" s="115"/>
      <c r="D30" s="274"/>
      <c r="E30" s="280">
        <f>SUM(E25:E28)</f>
        <v>3882074476</v>
      </c>
      <c r="F30" s="274"/>
      <c r="G30" s="280">
        <f>SUM(G25:G28)</f>
        <v>438704620</v>
      </c>
      <c r="H30" s="274">
        <v>88502852</v>
      </c>
      <c r="I30" s="280">
        <f>SUM(I25:I28)</f>
        <v>600000000</v>
      </c>
      <c r="J30" s="274">
        <v>0</v>
      </c>
      <c r="K30" s="280">
        <f>SUM(K25:K28)</f>
        <v>5155922309</v>
      </c>
      <c r="L30" s="274">
        <v>0</v>
      </c>
      <c r="M30" s="280">
        <f>SUM(M25:M28)</f>
        <v>241943</v>
      </c>
      <c r="N30" s="274">
        <v>0</v>
      </c>
      <c r="O30" s="280">
        <f>SUM(O25:O28)</f>
        <v>241943</v>
      </c>
      <c r="P30" s="274">
        <v>0</v>
      </c>
      <c r="Q30" s="280">
        <f>SUM(Q25:Q28)</f>
        <v>10076943348</v>
      </c>
      <c r="R30" s="118"/>
    </row>
    <row r="31" spans="1:19" ht="17.25" thickTop="1">
      <c r="B31" s="115"/>
      <c r="C31" s="115"/>
      <c r="D31" s="288"/>
      <c r="E31" s="275"/>
      <c r="F31" s="288"/>
      <c r="G31" s="275"/>
      <c r="H31" s="288"/>
      <c r="I31" s="275"/>
      <c r="J31" s="288"/>
      <c r="K31" s="275"/>
      <c r="L31" s="288"/>
      <c r="M31" s="275"/>
      <c r="N31" s="288"/>
      <c r="O31" s="275"/>
      <c r="P31" s="288"/>
      <c r="Q31" s="276"/>
      <c r="R31" s="118"/>
    </row>
    <row r="32" spans="1:19">
      <c r="B32" s="115"/>
      <c r="C32" s="115"/>
      <c r="E32" s="289"/>
      <c r="F32" s="289"/>
      <c r="G32" s="289"/>
      <c r="H32" s="289"/>
      <c r="I32" s="289"/>
      <c r="J32" s="289"/>
      <c r="K32" s="289"/>
      <c r="L32" s="289"/>
      <c r="M32" s="289"/>
      <c r="N32" s="289"/>
      <c r="O32" s="289"/>
      <c r="P32" s="289"/>
      <c r="Q32" s="289"/>
      <c r="R32" s="118"/>
    </row>
    <row r="33" spans="1:18" ht="20.25" customHeight="1">
      <c r="B33" s="115"/>
      <c r="C33" s="115"/>
      <c r="E33" s="289"/>
      <c r="G33" s="289"/>
      <c r="I33" s="289"/>
      <c r="K33" s="289"/>
      <c r="M33" s="289"/>
      <c r="O33" s="289"/>
      <c r="Q33" s="289"/>
      <c r="R33" s="118"/>
    </row>
    <row r="34" spans="1:18" s="117" customFormat="1" ht="21.95" customHeight="1">
      <c r="A34" s="290" t="s">
        <v>442</v>
      </c>
      <c r="B34" s="291"/>
      <c r="C34" s="291"/>
      <c r="D34" s="292"/>
      <c r="E34" s="293"/>
      <c r="F34" s="292"/>
      <c r="G34" s="293"/>
      <c r="H34" s="292"/>
      <c r="I34" s="293"/>
      <c r="J34" s="292"/>
      <c r="K34" s="293"/>
      <c r="L34" s="292"/>
      <c r="M34" s="293"/>
      <c r="N34" s="292"/>
      <c r="O34" s="293"/>
      <c r="P34" s="293"/>
      <c r="Q34" s="293"/>
    </row>
    <row r="35" spans="1:18">
      <c r="H35" s="282">
        <v>-213957289</v>
      </c>
      <c r="J35" s="282"/>
      <c r="K35" s="282"/>
      <c r="L35" s="282"/>
      <c r="M35" s="282"/>
      <c r="N35" s="282"/>
      <c r="O35" s="282"/>
      <c r="P35" s="289"/>
      <c r="Q35" s="282"/>
    </row>
    <row r="36" spans="1:18">
      <c r="I36" s="281"/>
      <c r="M36" s="282"/>
      <c r="O36" s="282"/>
    </row>
    <row r="37" spans="1:18" s="296" customFormat="1" ht="26.25" customHeight="1">
      <c r="A37" s="294"/>
      <c r="B37" s="294"/>
      <c r="C37" s="294"/>
      <c r="D37" s="295"/>
      <c r="E37" s="295"/>
      <c r="F37" s="295"/>
      <c r="G37" s="295"/>
      <c r="H37" s="295"/>
      <c r="I37" s="295"/>
      <c r="J37" s="295"/>
      <c r="K37" s="295"/>
      <c r="L37" s="295"/>
      <c r="M37" s="295"/>
      <c r="N37" s="295"/>
      <c r="O37" s="295"/>
      <c r="P37" s="295"/>
      <c r="Q37" s="295"/>
    </row>
    <row r="38" spans="1:18" ht="23.25" customHeight="1">
      <c r="D38" s="297"/>
      <c r="E38" s="298"/>
      <c r="F38" s="297"/>
      <c r="G38" s="298"/>
      <c r="H38" s="298">
        <f>SUM(H28:H36)</f>
        <v>-125454437</v>
      </c>
      <c r="I38" s="298"/>
      <c r="J38" s="298">
        <f>SUM(J28:J36)</f>
        <v>0</v>
      </c>
      <c r="K38" s="298"/>
      <c r="L38" s="298">
        <f>SUM(L28:L36)</f>
        <v>0</v>
      </c>
      <c r="M38" s="298"/>
      <c r="Q38" s="298"/>
    </row>
    <row r="39" spans="1:18" ht="18.75" customHeight="1">
      <c r="D39" s="298"/>
      <c r="E39" s="298"/>
      <c r="F39" s="298"/>
      <c r="G39" s="298"/>
      <c r="H39" s="298"/>
      <c r="I39" s="298"/>
      <c r="J39" s="298"/>
      <c r="K39" s="298"/>
      <c r="L39" s="298"/>
      <c r="M39" s="298"/>
      <c r="N39" s="298"/>
      <c r="O39" s="298"/>
      <c r="P39" s="298"/>
      <c r="Q39" s="298"/>
    </row>
    <row r="40" spans="1:18" ht="18.75" customHeight="1">
      <c r="D40" s="297"/>
      <c r="E40" s="298"/>
      <c r="F40" s="297"/>
      <c r="G40" s="281"/>
    </row>
    <row r="41" spans="1:18" ht="18.75" customHeight="1">
      <c r="A41" s="299"/>
      <c r="B41" s="299"/>
      <c r="C41" s="299"/>
      <c r="D41" s="297"/>
      <c r="E41" s="298"/>
      <c r="F41" s="297"/>
      <c r="G41" s="300"/>
      <c r="H41" s="300"/>
      <c r="I41" s="295"/>
      <c r="J41" s="300"/>
      <c r="K41" s="300"/>
      <c r="L41" s="300"/>
      <c r="M41" s="300"/>
      <c r="N41" s="300"/>
      <c r="O41" s="300"/>
      <c r="P41" s="300"/>
      <c r="Q41" s="300"/>
    </row>
    <row r="42" spans="1:18" ht="18.75" customHeight="1">
      <c r="A42" s="299"/>
      <c r="B42" s="299"/>
      <c r="C42" s="299"/>
      <c r="D42" s="297"/>
      <c r="E42" s="298"/>
      <c r="F42" s="297"/>
      <c r="G42" s="297"/>
      <c r="H42" s="300"/>
      <c r="I42" s="295"/>
      <c r="J42" s="300"/>
      <c r="K42" s="300"/>
      <c r="L42" s="300"/>
      <c r="N42" s="300"/>
      <c r="P42" s="300"/>
      <c r="Q42" s="300"/>
    </row>
    <row r="43" spans="1:18" ht="18.75" customHeight="1">
      <c r="D43" s="297"/>
      <c r="E43" s="298"/>
      <c r="F43" s="297"/>
    </row>
    <row r="44" spans="1:18" ht="18.75" customHeight="1">
      <c r="D44" s="297"/>
      <c r="E44" s="298"/>
      <c r="F44" s="297"/>
    </row>
    <row r="45" spans="1:18" ht="18.75" customHeight="1">
      <c r="D45" s="297"/>
      <c r="E45" s="298"/>
      <c r="F45" s="297"/>
    </row>
    <row r="46" spans="1:18" ht="18.75" customHeight="1">
      <c r="D46" s="297"/>
      <c r="E46" s="298"/>
      <c r="F46" s="297"/>
    </row>
    <row r="47" spans="1:18" ht="18.75" customHeight="1">
      <c r="D47" s="297"/>
      <c r="E47" s="298"/>
      <c r="F47" s="297"/>
    </row>
    <row r="48" spans="1:18" ht="18.75" customHeight="1">
      <c r="D48" s="297"/>
      <c r="E48" s="298"/>
      <c r="F48" s="297"/>
    </row>
    <row r="49" spans="1:17" ht="18.75" customHeight="1">
      <c r="A49" s="90"/>
      <c r="B49" s="90"/>
      <c r="C49" s="90"/>
      <c r="D49" s="297"/>
      <c r="E49" s="298"/>
      <c r="F49" s="297"/>
      <c r="G49" s="287"/>
      <c r="H49" s="90"/>
      <c r="I49" s="287"/>
      <c r="J49" s="90"/>
      <c r="K49" s="287"/>
      <c r="L49" s="90"/>
      <c r="M49" s="287"/>
      <c r="N49" s="90"/>
      <c r="O49" s="287"/>
      <c r="P49" s="90"/>
      <c r="Q49" s="287"/>
    </row>
    <row r="50" spans="1:17" ht="18.75" customHeight="1">
      <c r="A50" s="90"/>
      <c r="B50" s="90"/>
      <c r="C50" s="90"/>
      <c r="D50" s="297"/>
      <c r="E50" s="298"/>
      <c r="F50" s="297"/>
      <c r="G50" s="287"/>
      <c r="H50" s="90"/>
      <c r="I50" s="287"/>
      <c r="J50" s="90"/>
      <c r="K50" s="287"/>
      <c r="L50" s="90"/>
      <c r="M50" s="287"/>
      <c r="N50" s="90"/>
      <c r="O50" s="287"/>
      <c r="P50" s="90"/>
      <c r="Q50" s="287"/>
    </row>
    <row r="51" spans="1:17" ht="18.75" customHeight="1">
      <c r="A51" s="90"/>
      <c r="B51" s="90"/>
      <c r="C51" s="90"/>
      <c r="D51" s="297"/>
      <c r="E51" s="298"/>
      <c r="F51" s="297"/>
      <c r="G51" s="287"/>
      <c r="H51" s="90"/>
      <c r="I51" s="287"/>
      <c r="J51" s="90"/>
      <c r="K51" s="287"/>
      <c r="L51" s="90"/>
      <c r="M51" s="287"/>
      <c r="N51" s="90"/>
      <c r="O51" s="287"/>
      <c r="P51" s="90"/>
      <c r="Q51" s="287"/>
    </row>
    <row r="52" spans="1:17" ht="18.75" customHeight="1">
      <c r="A52" s="90"/>
      <c r="B52" s="90"/>
      <c r="C52" s="90"/>
      <c r="D52" s="297"/>
      <c r="E52" s="298"/>
      <c r="F52" s="297"/>
      <c r="G52" s="287"/>
      <c r="H52" s="90"/>
      <c r="I52" s="287"/>
      <c r="J52" s="90"/>
      <c r="K52" s="287"/>
      <c r="L52" s="90"/>
      <c r="M52" s="287"/>
      <c r="N52" s="90"/>
      <c r="O52" s="287"/>
      <c r="P52" s="90"/>
      <c r="Q52" s="287"/>
    </row>
    <row r="53" spans="1:17" ht="18.75" customHeight="1">
      <c r="A53" s="90"/>
      <c r="B53" s="90"/>
      <c r="C53" s="90"/>
      <c r="D53" s="297"/>
      <c r="E53" s="298"/>
      <c r="F53" s="297"/>
      <c r="G53" s="287"/>
      <c r="H53" s="90"/>
      <c r="I53" s="287"/>
      <c r="J53" s="90"/>
      <c r="K53" s="287"/>
      <c r="L53" s="90"/>
      <c r="M53" s="287"/>
      <c r="N53" s="90"/>
      <c r="O53" s="287"/>
      <c r="P53" s="90"/>
      <c r="Q53" s="287"/>
    </row>
    <row r="54" spans="1:17" ht="18.75" customHeight="1">
      <c r="A54" s="90"/>
      <c r="B54" s="90"/>
      <c r="C54" s="90"/>
      <c r="D54" s="297"/>
      <c r="E54" s="298"/>
      <c r="F54" s="297"/>
      <c r="G54" s="287"/>
      <c r="H54" s="90"/>
      <c r="I54" s="287"/>
      <c r="J54" s="90"/>
      <c r="K54" s="287"/>
      <c r="L54" s="90"/>
      <c r="M54" s="287"/>
      <c r="N54" s="90"/>
      <c r="O54" s="287"/>
      <c r="P54" s="90"/>
      <c r="Q54" s="287"/>
    </row>
    <row r="55" spans="1:17" ht="18.75" customHeight="1">
      <c r="A55" s="90"/>
      <c r="B55" s="90"/>
      <c r="C55" s="90"/>
      <c r="D55" s="297"/>
      <c r="E55" s="298"/>
      <c r="F55" s="297"/>
      <c r="G55" s="287"/>
      <c r="H55" s="90"/>
      <c r="I55" s="287"/>
      <c r="J55" s="90"/>
      <c r="K55" s="287"/>
      <c r="L55" s="90"/>
      <c r="M55" s="287"/>
      <c r="N55" s="90"/>
      <c r="O55" s="287"/>
      <c r="P55" s="90"/>
      <c r="Q55" s="287"/>
    </row>
    <row r="56" spans="1:17" ht="18.75" customHeight="1">
      <c r="A56" s="90"/>
      <c r="B56" s="90"/>
      <c r="C56" s="90"/>
      <c r="D56" s="297"/>
      <c r="E56" s="298"/>
      <c r="F56" s="297"/>
      <c r="G56" s="287"/>
      <c r="H56" s="90"/>
      <c r="I56" s="287"/>
      <c r="J56" s="90"/>
      <c r="K56" s="287"/>
      <c r="L56" s="90"/>
      <c r="M56" s="287"/>
      <c r="N56" s="90"/>
      <c r="O56" s="287"/>
      <c r="P56" s="90"/>
      <c r="Q56" s="287"/>
    </row>
    <row r="57" spans="1:17" ht="18.75" customHeight="1">
      <c r="A57" s="90"/>
      <c r="B57" s="90"/>
      <c r="C57" s="90"/>
      <c r="E57" s="281"/>
      <c r="G57" s="287"/>
      <c r="H57" s="90"/>
      <c r="I57" s="287"/>
      <c r="J57" s="90"/>
      <c r="K57" s="287"/>
      <c r="L57" s="90"/>
      <c r="M57" s="287"/>
      <c r="N57" s="90"/>
      <c r="O57" s="287"/>
      <c r="P57" s="90"/>
      <c r="Q57" s="287"/>
    </row>
    <row r="58" spans="1:17" ht="18.75" customHeight="1">
      <c r="A58" s="90"/>
      <c r="B58" s="90"/>
      <c r="C58" s="90"/>
      <c r="D58" s="282"/>
      <c r="F58" s="282"/>
      <c r="G58" s="287"/>
      <c r="H58" s="90"/>
      <c r="I58" s="287"/>
      <c r="J58" s="90"/>
      <c r="K58" s="287"/>
      <c r="L58" s="90"/>
      <c r="M58" s="287"/>
      <c r="N58" s="90"/>
      <c r="O58" s="287"/>
      <c r="P58" s="90"/>
      <c r="Q58" s="287"/>
    </row>
    <row r="60" spans="1:17" ht="18.75" customHeight="1">
      <c r="A60" s="90"/>
      <c r="B60" s="90"/>
      <c r="C60" s="90"/>
      <c r="D60" s="300"/>
      <c r="E60" s="300"/>
      <c r="F60" s="300"/>
      <c r="G60" s="287"/>
      <c r="H60" s="90"/>
      <c r="I60" s="287"/>
      <c r="J60" s="90"/>
      <c r="K60" s="287"/>
      <c r="L60" s="90"/>
      <c r="M60" s="287"/>
      <c r="N60" s="90"/>
      <c r="O60" s="287"/>
      <c r="P60" s="90"/>
      <c r="Q60" s="287"/>
    </row>
    <row r="61" spans="1:17" ht="18.75" customHeight="1">
      <c r="A61" s="90"/>
      <c r="B61" s="90"/>
      <c r="C61" s="90"/>
      <c r="D61" s="300"/>
      <c r="E61" s="300"/>
      <c r="F61" s="300"/>
      <c r="G61" s="287"/>
      <c r="H61" s="90"/>
      <c r="I61" s="287"/>
      <c r="J61" s="90"/>
      <c r="K61" s="287"/>
      <c r="L61" s="90"/>
      <c r="M61" s="287"/>
      <c r="N61" s="90"/>
      <c r="O61" s="287"/>
      <c r="P61" s="90"/>
      <c r="Q61" s="287"/>
    </row>
    <row r="72" spans="1:19" s="282" customFormat="1" ht="18.75" customHeight="1">
      <c r="A72" s="114"/>
      <c r="B72" s="114"/>
      <c r="C72" s="114"/>
      <c r="D72" s="281"/>
      <c r="F72" s="281"/>
      <c r="H72" s="281">
        <v>298620</v>
      </c>
      <c r="J72" s="281"/>
      <c r="K72" s="281"/>
      <c r="L72" s="281"/>
      <c r="M72" s="281"/>
      <c r="N72" s="281"/>
      <c r="O72" s="281"/>
      <c r="P72" s="281"/>
      <c r="Q72" s="281"/>
      <c r="R72" s="90"/>
      <c r="S72" s="90"/>
    </row>
    <row r="74" spans="1:19" s="282" customFormat="1" ht="18.75" customHeight="1">
      <c r="A74" s="114"/>
      <c r="B74" s="114"/>
      <c r="C74" s="114"/>
      <c r="D74" s="281"/>
      <c r="F74" s="281"/>
      <c r="H74" s="281">
        <v>890174</v>
      </c>
      <c r="J74" s="281"/>
      <c r="K74" s="281"/>
      <c r="L74" s="281"/>
      <c r="M74" s="281"/>
      <c r="N74" s="281"/>
      <c r="O74" s="281"/>
      <c r="P74" s="281"/>
      <c r="Q74" s="281"/>
      <c r="R74" s="90"/>
      <c r="S74" s="90"/>
    </row>
    <row r="75" spans="1:19" s="282" customFormat="1" ht="18.75" customHeight="1">
      <c r="A75" s="114"/>
      <c r="B75" s="114"/>
      <c r="C75" s="114"/>
      <c r="D75" s="281"/>
      <c r="F75" s="281"/>
      <c r="H75" s="281">
        <f>SUM(H64:H73)</f>
        <v>298620</v>
      </c>
      <c r="J75" s="281"/>
      <c r="K75" s="281"/>
      <c r="L75" s="281"/>
      <c r="M75" s="281"/>
      <c r="N75" s="281"/>
      <c r="O75" s="281"/>
      <c r="P75" s="281"/>
      <c r="Q75" s="281"/>
      <c r="R75" s="90"/>
      <c r="S75" s="90"/>
    </row>
    <row r="77" spans="1:19" s="282" customFormat="1" ht="18.75" customHeight="1">
      <c r="A77" s="114"/>
      <c r="B77" s="114"/>
      <c r="C77" s="114"/>
      <c r="D77" s="281"/>
      <c r="F77" s="281"/>
      <c r="H77" s="281">
        <f>+H75+H41</f>
        <v>298620</v>
      </c>
      <c r="J77" s="281"/>
      <c r="K77" s="281"/>
      <c r="L77" s="281"/>
      <c r="M77" s="281"/>
      <c r="N77" s="281"/>
      <c r="O77" s="281"/>
      <c r="P77" s="281"/>
      <c r="Q77" s="281"/>
      <c r="R77" s="90"/>
      <c r="S77" s="90"/>
    </row>
  </sheetData>
  <mergeCells count="3">
    <mergeCell ref="E5:Q5"/>
    <mergeCell ref="M6:O6"/>
    <mergeCell ref="I8:K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2"/>
  <sheetViews>
    <sheetView topLeftCell="A7" workbookViewId="0">
      <selection activeCell="S31" sqref="S31"/>
    </sheetView>
  </sheetViews>
  <sheetFormatPr defaultColWidth="9.140625" defaultRowHeight="18.75" customHeight="1"/>
  <cols>
    <col min="1" max="2" width="2.28515625" style="76" customWidth="1"/>
    <col min="3" max="3" width="24.85546875" style="12" customWidth="1"/>
    <col min="4" max="4" width="11.7109375" style="18" bestFit="1" customWidth="1"/>
    <col min="5" max="5" width="0.5703125" style="19" customWidth="1"/>
    <col min="6" max="6" width="10.7109375" style="18" bestFit="1" customWidth="1"/>
    <col min="7" max="7" width="0.5703125" style="19" customWidth="1"/>
    <col min="8" max="8" width="10.7109375" style="18" bestFit="1" customWidth="1"/>
    <col min="9" max="9" width="0.5703125" style="19" customWidth="1"/>
    <col min="10" max="10" width="12.28515625" style="19" bestFit="1" customWidth="1"/>
    <col min="11" max="11" width="0.5703125" style="19" customWidth="1"/>
    <col min="12" max="12" width="10.28515625" style="18" bestFit="1" customWidth="1"/>
    <col min="13" max="13" width="0.5703125" style="19" customWidth="1"/>
    <col min="14" max="14" width="8.28515625" style="19" bestFit="1" customWidth="1"/>
    <col min="15" max="15" width="0.5703125" style="19" customWidth="1"/>
    <col min="16" max="16" width="9.140625" style="19" customWidth="1"/>
    <col min="17" max="17" width="0.5703125" style="19" customWidth="1"/>
    <col min="18" max="18" width="16.5703125" style="19" bestFit="1" customWidth="1"/>
    <col min="19" max="19" width="0.5703125" style="19" customWidth="1"/>
    <col min="20" max="20" width="10.5703125" style="19" bestFit="1" customWidth="1"/>
    <col min="21" max="21" width="0.5703125" style="19" customWidth="1"/>
    <col min="22" max="22" width="12.28515625" style="19" bestFit="1" customWidth="1"/>
    <col min="23" max="23" width="0.5703125" style="19" customWidth="1"/>
    <col min="24" max="24" width="11.5703125" style="19" bestFit="1" customWidth="1"/>
    <col min="25" max="25" width="0.5703125" style="19" customWidth="1"/>
    <col min="26" max="26" width="12.42578125" style="19" bestFit="1" customWidth="1"/>
    <col min="27" max="27" width="9.140625" style="12"/>
    <col min="28" max="28" width="2.5703125" style="229" customWidth="1"/>
    <col min="29" max="31" width="2.42578125" style="229" customWidth="1"/>
    <col min="32" max="32" width="37.28515625" style="229" customWidth="1"/>
    <col min="33" max="33" width="4.5703125" style="229" customWidth="1"/>
    <col min="34" max="34" width="4" style="229" customWidth="1"/>
    <col min="35" max="35" width="17.140625" style="230" customWidth="1"/>
    <col min="36" max="36" width="1.5703125" style="230" customWidth="1"/>
    <col min="37" max="37" width="17.140625" style="230" customWidth="1"/>
    <col min="38" max="38" width="1.5703125" style="230" customWidth="1"/>
    <col min="39" max="39" width="17.140625" style="230" customWidth="1"/>
    <col min="40" max="40" width="1.5703125" style="230" customWidth="1"/>
    <col min="41" max="41" width="17.140625" style="230" customWidth="1"/>
    <col min="42" max="42" width="1.5703125" style="230" customWidth="1"/>
    <col min="43" max="43" width="17.140625" style="230" customWidth="1"/>
    <col min="44" max="44" width="1.5703125" style="230" customWidth="1"/>
    <col min="45" max="45" width="18.7109375" style="230" customWidth="1"/>
    <col min="46" max="46" width="1.5703125" style="230" customWidth="1"/>
    <col min="47" max="47" width="17.140625" style="230" customWidth="1"/>
    <col min="48" max="48" width="1.5703125" style="230" customWidth="1"/>
    <col min="49" max="49" width="17.140625" style="230" customWidth="1"/>
    <col min="50" max="50" width="17" style="231" customWidth="1"/>
    <col min="51" max="16384" width="9.140625" style="12"/>
  </cols>
  <sheetData>
    <row r="1" spans="1:50" s="30" customFormat="1" ht="18">
      <c r="A1" s="70" t="s">
        <v>0</v>
      </c>
      <c r="B1" s="70"/>
      <c r="C1" s="71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B1" s="228">
        <v>0</v>
      </c>
      <c r="AC1" s="229"/>
      <c r="AD1" s="229"/>
      <c r="AE1" s="229"/>
      <c r="AF1" s="229"/>
      <c r="AG1" s="229"/>
      <c r="AH1" s="229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1"/>
    </row>
    <row r="2" spans="1:50" s="30" customFormat="1" ht="18">
      <c r="A2" s="70" t="s">
        <v>141</v>
      </c>
      <c r="B2" s="70"/>
      <c r="C2" s="71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B2" s="232" t="s">
        <v>392</v>
      </c>
      <c r="AC2" s="229"/>
      <c r="AD2" s="233"/>
      <c r="AE2" s="233"/>
      <c r="AF2" s="233"/>
      <c r="AG2" s="233"/>
      <c r="AH2" s="233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1"/>
    </row>
    <row r="3" spans="1:50" s="30" customFormat="1" ht="18">
      <c r="A3" s="70" t="s">
        <v>2</v>
      </c>
      <c r="B3" s="70"/>
      <c r="C3" s="71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B3" s="232" t="s">
        <v>393</v>
      </c>
      <c r="AC3" s="229"/>
      <c r="AD3" s="233"/>
      <c r="AE3" s="233"/>
      <c r="AF3" s="233"/>
      <c r="AG3" s="233"/>
      <c r="AH3" s="233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1"/>
    </row>
    <row r="4" spans="1:50" s="30" customFormat="1" ht="18">
      <c r="A4" s="72" t="str">
        <f>PL!A51</f>
        <v>สำหรับงวดสามเดือนสิ้นสุดวันที่ 31 มีนาคม พ.ศ. 2560</v>
      </c>
      <c r="B4" s="72"/>
      <c r="C4" s="73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B4" s="235" t="s">
        <v>394</v>
      </c>
      <c r="AC4" s="236"/>
      <c r="AD4" s="237"/>
      <c r="AE4" s="237"/>
      <c r="AF4" s="237"/>
      <c r="AG4" s="237"/>
      <c r="AH4" s="237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8"/>
      <c r="AU4" s="238"/>
      <c r="AV4" s="238"/>
      <c r="AW4" s="238"/>
      <c r="AX4" s="231"/>
    </row>
    <row r="5" spans="1:50" s="30" customFormat="1" ht="18" customHeight="1">
      <c r="A5" s="74"/>
      <c r="B5" s="74"/>
      <c r="D5" s="32"/>
      <c r="E5" s="33"/>
      <c r="F5" s="32"/>
      <c r="G5" s="33"/>
      <c r="H5" s="32"/>
      <c r="I5" s="33"/>
      <c r="J5" s="33"/>
      <c r="K5" s="33"/>
      <c r="L5" s="32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B5" s="239"/>
      <c r="AC5" s="240"/>
      <c r="AD5" s="241"/>
      <c r="AE5" s="241"/>
      <c r="AF5" s="241"/>
      <c r="AG5" s="241"/>
      <c r="AH5" s="241"/>
      <c r="AI5" s="242"/>
      <c r="AJ5" s="242"/>
      <c r="AK5" s="242"/>
      <c r="AL5" s="242"/>
      <c r="AM5" s="242"/>
      <c r="AN5" s="242"/>
      <c r="AO5" s="242"/>
      <c r="AP5" s="242"/>
      <c r="AQ5" s="242"/>
      <c r="AR5" s="242"/>
      <c r="AS5" s="242"/>
      <c r="AT5" s="242"/>
      <c r="AU5" s="242"/>
      <c r="AV5" s="242"/>
      <c r="AW5" s="242"/>
      <c r="AX5" s="231"/>
    </row>
    <row r="6" spans="1:50" s="79" customFormat="1" ht="17.100000000000001" customHeight="1">
      <c r="A6" s="78"/>
      <c r="B6" s="78"/>
      <c r="D6" s="456" t="s">
        <v>124</v>
      </c>
      <c r="E6" s="456"/>
      <c r="F6" s="456"/>
      <c r="G6" s="456"/>
      <c r="H6" s="456"/>
      <c r="I6" s="456"/>
      <c r="J6" s="456"/>
      <c r="K6" s="456"/>
      <c r="L6" s="456"/>
      <c r="M6" s="456"/>
      <c r="N6" s="456"/>
      <c r="O6" s="456"/>
      <c r="P6" s="456"/>
      <c r="Q6" s="456"/>
      <c r="R6" s="456"/>
      <c r="S6" s="456"/>
      <c r="T6" s="456"/>
      <c r="U6" s="456"/>
      <c r="V6" s="456"/>
      <c r="W6" s="80"/>
      <c r="X6" s="80"/>
      <c r="Y6" s="80"/>
      <c r="Z6" s="80"/>
      <c r="AB6" s="229"/>
      <c r="AC6" s="229"/>
      <c r="AD6" s="229"/>
      <c r="AE6" s="229"/>
      <c r="AF6" s="229"/>
      <c r="AG6" s="229"/>
      <c r="AH6" s="229"/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1"/>
    </row>
    <row r="7" spans="1:50" s="79" customFormat="1" ht="17.100000000000001" customHeight="1">
      <c r="A7" s="78"/>
      <c r="B7" s="78"/>
      <c r="D7" s="80"/>
      <c r="E7" s="80"/>
      <c r="F7" s="80"/>
      <c r="G7" s="80"/>
      <c r="H7" s="80"/>
      <c r="I7" s="80"/>
      <c r="J7" s="80"/>
      <c r="K7" s="80"/>
      <c r="L7" s="456" t="s">
        <v>56</v>
      </c>
      <c r="M7" s="456"/>
      <c r="N7" s="456"/>
      <c r="O7" s="456"/>
      <c r="P7" s="456"/>
      <c r="Q7" s="456"/>
      <c r="R7" s="456"/>
      <c r="S7" s="456"/>
      <c r="T7" s="456"/>
      <c r="U7" s="80"/>
      <c r="W7" s="80"/>
      <c r="X7" s="80"/>
      <c r="Y7" s="80"/>
      <c r="Z7" s="80"/>
      <c r="AB7" s="243"/>
      <c r="AC7" s="243"/>
      <c r="AD7" s="243"/>
      <c r="AE7" s="243"/>
      <c r="AF7" s="243"/>
      <c r="AG7" s="244"/>
      <c r="AH7" s="244"/>
      <c r="AI7" s="459" t="s">
        <v>382</v>
      </c>
      <c r="AJ7" s="459"/>
      <c r="AK7" s="459"/>
      <c r="AL7" s="459"/>
      <c r="AM7" s="459"/>
      <c r="AN7" s="459"/>
      <c r="AO7" s="459"/>
      <c r="AP7" s="459"/>
      <c r="AQ7" s="459"/>
      <c r="AR7" s="459"/>
      <c r="AS7" s="459"/>
      <c r="AT7" s="459"/>
      <c r="AU7" s="459"/>
      <c r="AV7" s="459"/>
      <c r="AW7" s="459"/>
      <c r="AX7" s="245"/>
    </row>
    <row r="8" spans="1:50" s="79" customFormat="1" ht="17.100000000000001" customHeight="1">
      <c r="A8" s="78"/>
      <c r="B8" s="78"/>
      <c r="D8" s="81"/>
      <c r="E8" s="82"/>
      <c r="F8" s="81"/>
      <c r="G8" s="82"/>
      <c r="H8" s="457" t="s">
        <v>53</v>
      </c>
      <c r="I8" s="457"/>
      <c r="J8" s="457"/>
      <c r="K8" s="83"/>
      <c r="L8" s="458" t="s">
        <v>75</v>
      </c>
      <c r="M8" s="458"/>
      <c r="N8" s="458"/>
      <c r="O8" s="458"/>
      <c r="P8" s="458"/>
      <c r="Q8" s="458"/>
      <c r="R8" s="458"/>
      <c r="S8" s="82"/>
      <c r="T8" s="81"/>
      <c r="U8" s="82"/>
      <c r="V8" s="82"/>
      <c r="W8" s="82"/>
      <c r="X8" s="82"/>
      <c r="Y8" s="82"/>
      <c r="Z8" s="82"/>
      <c r="AB8" s="246"/>
      <c r="AC8" s="246"/>
      <c r="AD8" s="246" t="s">
        <v>395</v>
      </c>
      <c r="AE8" s="246"/>
      <c r="AF8" s="246"/>
      <c r="AG8" s="246"/>
      <c r="AH8" s="246"/>
      <c r="AI8" s="247"/>
      <c r="AJ8" s="247"/>
      <c r="AK8" s="247"/>
      <c r="AL8" s="248"/>
      <c r="AM8" s="460" t="s">
        <v>396</v>
      </c>
      <c r="AN8" s="460"/>
      <c r="AO8" s="460"/>
      <c r="AP8" s="248"/>
      <c r="AQ8" s="461" t="s">
        <v>385</v>
      </c>
      <c r="AR8" s="461"/>
      <c r="AS8" s="461"/>
      <c r="AT8" s="461"/>
      <c r="AU8" s="461"/>
      <c r="AV8" s="248"/>
      <c r="AW8" s="247"/>
      <c r="AX8" s="249"/>
    </row>
    <row r="9" spans="1:50" s="79" customFormat="1" ht="17.100000000000001" customHeight="1">
      <c r="A9" s="78"/>
      <c r="B9" s="78"/>
      <c r="D9" s="81"/>
      <c r="E9" s="82"/>
      <c r="F9" s="81"/>
      <c r="G9" s="82"/>
      <c r="H9" s="84"/>
      <c r="I9" s="84"/>
      <c r="J9" s="84"/>
      <c r="K9" s="82"/>
      <c r="L9" s="80"/>
      <c r="M9" s="80"/>
      <c r="N9" s="80"/>
      <c r="O9" s="80"/>
      <c r="P9" s="80"/>
      <c r="Q9" s="80"/>
      <c r="R9" s="81" t="s">
        <v>185</v>
      </c>
      <c r="S9" s="82"/>
      <c r="T9" s="81"/>
      <c r="U9" s="82"/>
      <c r="V9" s="82"/>
      <c r="W9" s="82"/>
      <c r="Y9" s="82"/>
      <c r="Z9" s="82"/>
      <c r="AB9" s="246"/>
      <c r="AC9" s="246"/>
      <c r="AD9" s="246"/>
      <c r="AE9" s="246"/>
      <c r="AF9" s="246"/>
      <c r="AG9" s="246"/>
      <c r="AH9" s="246"/>
      <c r="AI9" s="248" t="s">
        <v>397</v>
      </c>
      <c r="AJ9" s="248"/>
      <c r="AK9" s="248" t="s">
        <v>398</v>
      </c>
      <c r="AL9" s="248"/>
      <c r="AM9" s="247"/>
      <c r="AN9" s="247"/>
      <c r="AO9" s="247"/>
      <c r="AP9" s="248"/>
      <c r="AQ9" s="247"/>
      <c r="AR9" s="248"/>
      <c r="AS9" s="248" t="s">
        <v>399</v>
      </c>
      <c r="AT9" s="248"/>
      <c r="AU9" s="248" t="s">
        <v>400</v>
      </c>
      <c r="AV9" s="248"/>
      <c r="AW9" s="248" t="s">
        <v>401</v>
      </c>
      <c r="AX9" s="249"/>
    </row>
    <row r="10" spans="1:50" s="79" customFormat="1" ht="17.100000000000001" customHeight="1">
      <c r="A10" s="78"/>
      <c r="B10" s="78"/>
      <c r="D10" s="81"/>
      <c r="E10" s="82"/>
      <c r="F10" s="81"/>
      <c r="G10" s="82"/>
      <c r="H10" s="84"/>
      <c r="I10" s="84"/>
      <c r="J10" s="84"/>
      <c r="K10" s="82"/>
      <c r="L10" s="80"/>
      <c r="M10" s="80"/>
      <c r="N10" s="80"/>
      <c r="O10" s="80"/>
      <c r="P10" s="80" t="s">
        <v>248</v>
      </c>
      <c r="Q10" s="80"/>
      <c r="R10" s="81" t="s">
        <v>184</v>
      </c>
      <c r="S10" s="82"/>
      <c r="T10" s="81" t="s">
        <v>119</v>
      </c>
      <c r="U10" s="82"/>
      <c r="V10" s="81" t="s">
        <v>119</v>
      </c>
      <c r="W10" s="82"/>
      <c r="Y10" s="82"/>
      <c r="AB10" s="246"/>
      <c r="AC10" s="246"/>
      <c r="AD10" s="246"/>
      <c r="AE10" s="246"/>
      <c r="AF10" s="246"/>
      <c r="AG10" s="246"/>
      <c r="AH10" s="246"/>
      <c r="AI10" s="248" t="s">
        <v>402</v>
      </c>
      <c r="AJ10" s="248"/>
      <c r="AK10" s="248" t="s">
        <v>403</v>
      </c>
      <c r="AL10" s="248"/>
      <c r="AM10" s="248" t="s">
        <v>404</v>
      </c>
      <c r="AN10" s="248"/>
      <c r="AO10" s="248" t="s">
        <v>384</v>
      </c>
      <c r="AP10" s="248"/>
      <c r="AQ10" s="248" t="s">
        <v>405</v>
      </c>
      <c r="AR10" s="248"/>
      <c r="AS10" s="248" t="s">
        <v>406</v>
      </c>
      <c r="AT10" s="248"/>
      <c r="AU10" s="248" t="s">
        <v>407</v>
      </c>
      <c r="AV10" s="248"/>
      <c r="AW10" s="248" t="s">
        <v>408</v>
      </c>
      <c r="AX10" s="249"/>
    </row>
    <row r="11" spans="1:50" s="79" customFormat="1" ht="17.100000000000001" customHeight="1">
      <c r="A11" s="78"/>
      <c r="B11" s="78"/>
      <c r="D11" s="81" t="s">
        <v>192</v>
      </c>
      <c r="E11" s="82"/>
      <c r="F11" s="81" t="s">
        <v>195</v>
      </c>
      <c r="G11" s="82"/>
      <c r="H11" s="82" t="s">
        <v>190</v>
      </c>
      <c r="I11" s="84"/>
      <c r="J11" s="84"/>
      <c r="K11" s="82"/>
      <c r="L11" s="80"/>
      <c r="M11" s="80"/>
      <c r="N11" s="80"/>
      <c r="O11" s="80"/>
      <c r="P11" s="80" t="s">
        <v>247</v>
      </c>
      <c r="Q11" s="80"/>
      <c r="R11" s="81" t="s">
        <v>186</v>
      </c>
      <c r="S11" s="82"/>
      <c r="T11" s="81" t="s">
        <v>249</v>
      </c>
      <c r="U11" s="82"/>
      <c r="V11" s="81" t="s">
        <v>252</v>
      </c>
      <c r="W11" s="82"/>
      <c r="X11" s="82" t="s">
        <v>253</v>
      </c>
      <c r="Y11" s="82"/>
      <c r="Z11" s="82" t="s">
        <v>119</v>
      </c>
      <c r="AB11" s="246"/>
      <c r="AC11" s="246"/>
      <c r="AD11" s="246"/>
      <c r="AE11" s="246"/>
      <c r="AF11" s="246"/>
      <c r="AG11" s="244"/>
      <c r="AH11" s="246"/>
      <c r="AI11" s="250" t="s">
        <v>409</v>
      </c>
      <c r="AJ11" s="248"/>
      <c r="AK11" s="250" t="s">
        <v>410</v>
      </c>
      <c r="AL11" s="248"/>
      <c r="AM11" s="250" t="s">
        <v>411</v>
      </c>
      <c r="AN11" s="248"/>
      <c r="AO11" s="250" t="s">
        <v>412</v>
      </c>
      <c r="AP11" s="248"/>
      <c r="AQ11" s="250" t="s">
        <v>413</v>
      </c>
      <c r="AR11" s="248"/>
      <c r="AS11" s="250" t="s">
        <v>414</v>
      </c>
      <c r="AT11" s="248"/>
      <c r="AU11" s="250" t="s">
        <v>415</v>
      </c>
      <c r="AV11" s="248"/>
      <c r="AW11" s="250" t="s">
        <v>415</v>
      </c>
      <c r="AX11" s="249"/>
    </row>
    <row r="12" spans="1:50" s="79" customFormat="1" ht="17.100000000000001" customHeight="1">
      <c r="A12" s="78"/>
      <c r="B12" s="78"/>
      <c r="D12" s="81" t="s">
        <v>194</v>
      </c>
      <c r="E12" s="82"/>
      <c r="F12" s="80" t="s">
        <v>243</v>
      </c>
      <c r="G12" s="82"/>
      <c r="H12" s="82" t="s">
        <v>191</v>
      </c>
      <c r="I12" s="82"/>
      <c r="J12" s="82"/>
      <c r="K12" s="82"/>
      <c r="L12" s="81" t="s">
        <v>125</v>
      </c>
      <c r="M12" s="82"/>
      <c r="N12" s="81" t="s">
        <v>246</v>
      </c>
      <c r="O12" s="82"/>
      <c r="P12" s="81" t="s">
        <v>167</v>
      </c>
      <c r="Q12" s="82"/>
      <c r="R12" s="81" t="s">
        <v>188</v>
      </c>
      <c r="S12" s="82"/>
      <c r="T12" s="81" t="s">
        <v>251</v>
      </c>
      <c r="U12" s="82"/>
      <c r="V12" s="81" t="s">
        <v>250</v>
      </c>
      <c r="W12" s="82"/>
      <c r="X12" s="82" t="s">
        <v>255</v>
      </c>
      <c r="Y12" s="82"/>
      <c r="Z12" s="82" t="s">
        <v>252</v>
      </c>
      <c r="AB12" s="251"/>
      <c r="AC12" s="251"/>
      <c r="AD12" s="251"/>
      <c r="AE12" s="251"/>
      <c r="AF12" s="251"/>
      <c r="AG12" s="251"/>
      <c r="AH12" s="251"/>
      <c r="AI12" s="252"/>
      <c r="AJ12" s="253"/>
      <c r="AK12" s="252"/>
      <c r="AL12" s="253"/>
      <c r="AM12" s="252"/>
      <c r="AN12" s="253"/>
      <c r="AO12" s="252"/>
      <c r="AP12" s="253"/>
      <c r="AQ12" s="252"/>
      <c r="AR12" s="253"/>
      <c r="AS12" s="252"/>
      <c r="AT12" s="253"/>
      <c r="AU12" s="252"/>
      <c r="AV12" s="253"/>
      <c r="AW12" s="252"/>
      <c r="AX12" s="254"/>
    </row>
    <row r="13" spans="1:50" s="79" customFormat="1" ht="17.100000000000001" customHeight="1">
      <c r="A13" s="78"/>
      <c r="B13" s="78"/>
      <c r="D13" s="80" t="s">
        <v>193</v>
      </c>
      <c r="E13" s="84"/>
      <c r="F13" s="80" t="s">
        <v>244</v>
      </c>
      <c r="G13" s="84"/>
      <c r="H13" s="84" t="s">
        <v>189</v>
      </c>
      <c r="I13" s="84"/>
      <c r="J13" s="84" t="s">
        <v>55</v>
      </c>
      <c r="K13" s="84"/>
      <c r="L13" s="80" t="s">
        <v>127</v>
      </c>
      <c r="M13" s="84"/>
      <c r="N13" s="80" t="s">
        <v>245</v>
      </c>
      <c r="O13" s="84"/>
      <c r="P13" s="80" t="s">
        <v>168</v>
      </c>
      <c r="Q13" s="84"/>
      <c r="R13" s="80" t="s">
        <v>187</v>
      </c>
      <c r="S13" s="84"/>
      <c r="T13" s="80" t="s">
        <v>250</v>
      </c>
      <c r="U13" s="84"/>
      <c r="V13" s="84" t="s">
        <v>128</v>
      </c>
      <c r="W13" s="84"/>
      <c r="X13" s="84" t="s">
        <v>254</v>
      </c>
      <c r="Y13" s="84"/>
      <c r="Z13" s="84" t="s">
        <v>250</v>
      </c>
      <c r="AB13" s="255" t="s">
        <v>416</v>
      </c>
      <c r="AC13" s="251"/>
      <c r="AD13" s="251"/>
      <c r="AE13" s="251"/>
      <c r="AF13" s="251"/>
      <c r="AG13" s="256"/>
      <c r="AH13" s="251"/>
      <c r="AI13" s="257">
        <v>3882074476</v>
      </c>
      <c r="AJ13" s="257"/>
      <c r="AK13" s="257">
        <v>438704620</v>
      </c>
      <c r="AL13" s="257"/>
      <c r="AM13" s="257">
        <v>600000000</v>
      </c>
      <c r="AN13" s="257"/>
      <c r="AO13" s="257">
        <v>3598303964</v>
      </c>
      <c r="AP13" s="257"/>
      <c r="AQ13" s="257">
        <v>844954</v>
      </c>
      <c r="AR13" s="257"/>
      <c r="AS13" s="257">
        <v>0</v>
      </c>
      <c r="AT13" s="257"/>
      <c r="AU13" s="257">
        <f>SUM(AQ13:AS13)</f>
        <v>844954</v>
      </c>
      <c r="AV13" s="257"/>
      <c r="AW13" s="257">
        <f t="shared" ref="AW13:AW18" si="0">SUM(AI13:AS13)</f>
        <v>8519928014</v>
      </c>
      <c r="AX13" s="254"/>
    </row>
    <row r="14" spans="1:50" s="79" customFormat="1" ht="17.100000000000001" customHeight="1">
      <c r="A14" s="78"/>
      <c r="B14" s="78"/>
      <c r="D14" s="177" t="s">
        <v>172</v>
      </c>
      <c r="E14" s="178"/>
      <c r="F14" s="177" t="s">
        <v>172</v>
      </c>
      <c r="G14" s="178"/>
      <c r="H14" s="177" t="s">
        <v>172</v>
      </c>
      <c r="I14" s="178"/>
      <c r="J14" s="177" t="s">
        <v>172</v>
      </c>
      <c r="K14" s="178"/>
      <c r="L14" s="177" t="s">
        <v>172</v>
      </c>
      <c r="M14" s="178"/>
      <c r="N14" s="177" t="s">
        <v>172</v>
      </c>
      <c r="O14" s="178"/>
      <c r="P14" s="177" t="s">
        <v>172</v>
      </c>
      <c r="Q14" s="178"/>
      <c r="R14" s="177" t="s">
        <v>172</v>
      </c>
      <c r="S14" s="178"/>
      <c r="T14" s="177" t="s">
        <v>172</v>
      </c>
      <c r="U14" s="178"/>
      <c r="V14" s="177" t="s">
        <v>172</v>
      </c>
      <c r="W14" s="178"/>
      <c r="X14" s="177" t="s">
        <v>172</v>
      </c>
      <c r="Y14" s="178"/>
      <c r="Z14" s="177" t="s">
        <v>172</v>
      </c>
      <c r="AA14" s="3"/>
      <c r="AB14" s="258" t="s">
        <v>417</v>
      </c>
      <c r="AC14" s="255"/>
      <c r="AD14" s="255"/>
      <c r="AE14" s="255"/>
      <c r="AF14" s="255"/>
      <c r="AG14" s="259"/>
      <c r="AH14" s="255"/>
      <c r="AI14" s="260" t="s">
        <v>418</v>
      </c>
      <c r="AJ14" s="194"/>
      <c r="AK14" s="260" t="s">
        <v>418</v>
      </c>
      <c r="AL14" s="194"/>
      <c r="AM14" s="260" t="s">
        <v>418</v>
      </c>
      <c r="AN14" s="194"/>
      <c r="AO14" s="194">
        <v>0</v>
      </c>
      <c r="AP14" s="196"/>
      <c r="AQ14" s="194">
        <v>0</v>
      </c>
      <c r="AR14" s="194"/>
      <c r="AS14" s="194">
        <v>0</v>
      </c>
      <c r="AT14" s="194"/>
      <c r="AU14" s="195" t="s">
        <v>418</v>
      </c>
      <c r="AV14" s="194"/>
      <c r="AW14" s="257">
        <f t="shared" si="0"/>
        <v>0</v>
      </c>
      <c r="AX14" s="254"/>
    </row>
    <row r="15" spans="1:50" s="79" customFormat="1" ht="7.5" customHeight="1">
      <c r="A15" s="78"/>
      <c r="B15" s="78"/>
      <c r="D15" s="86"/>
      <c r="E15" s="87"/>
      <c r="F15" s="86"/>
      <c r="G15" s="87"/>
      <c r="H15" s="87"/>
      <c r="I15" s="87"/>
      <c r="J15" s="87"/>
      <c r="K15" s="87"/>
      <c r="L15" s="86"/>
      <c r="M15" s="87"/>
      <c r="N15" s="86"/>
      <c r="O15" s="87"/>
      <c r="P15" s="86"/>
      <c r="Q15" s="87"/>
      <c r="R15" s="86"/>
      <c r="S15" s="87"/>
      <c r="T15" s="86"/>
      <c r="U15" s="87"/>
      <c r="V15" s="87"/>
      <c r="W15" s="87"/>
      <c r="X15" s="87"/>
      <c r="Y15" s="87"/>
      <c r="Z15" s="87"/>
      <c r="AB15" s="258" t="s">
        <v>383</v>
      </c>
      <c r="AC15" s="255"/>
      <c r="AD15" s="255"/>
      <c r="AE15" s="255"/>
      <c r="AF15" s="255"/>
      <c r="AG15" s="259"/>
      <c r="AH15" s="255"/>
      <c r="AI15" s="260" t="s">
        <v>418</v>
      </c>
      <c r="AJ15" s="194"/>
      <c r="AK15" s="260" t="s">
        <v>418</v>
      </c>
      <c r="AL15" s="194"/>
      <c r="AM15" s="260" t="s">
        <v>418</v>
      </c>
      <c r="AN15" s="194"/>
      <c r="AO15" s="260" t="s">
        <v>418</v>
      </c>
      <c r="AP15" s="196"/>
      <c r="AQ15" s="260" t="s">
        <v>418</v>
      </c>
      <c r="AR15" s="194"/>
      <c r="AS15" s="260" t="s">
        <v>418</v>
      </c>
      <c r="AT15" s="194"/>
      <c r="AU15" s="195" t="s">
        <v>418</v>
      </c>
      <c r="AV15" s="194"/>
      <c r="AW15" s="257">
        <f t="shared" si="0"/>
        <v>0</v>
      </c>
      <c r="AX15" s="254"/>
    </row>
    <row r="16" spans="1:50" s="90" customFormat="1" ht="17.100000000000001" customHeight="1">
      <c r="A16" s="88" t="s">
        <v>425</v>
      </c>
      <c r="B16" s="89"/>
      <c r="D16" s="146">
        <v>3882074476</v>
      </c>
      <c r="E16" s="147"/>
      <c r="F16" s="146">
        <v>438704620</v>
      </c>
      <c r="G16" s="147"/>
      <c r="H16" s="146">
        <v>600000000</v>
      </c>
      <c r="I16" s="147"/>
      <c r="J16" s="146">
        <v>3598303964</v>
      </c>
      <c r="K16" s="147"/>
      <c r="L16" s="146">
        <v>844954</v>
      </c>
      <c r="M16" s="147"/>
      <c r="N16" s="146">
        <v>0</v>
      </c>
      <c r="O16" s="147"/>
      <c r="P16" s="146">
        <v>844954</v>
      </c>
      <c r="Q16" s="147"/>
      <c r="R16" s="146">
        <v>8519928014</v>
      </c>
      <c r="S16" s="147"/>
      <c r="T16" s="146"/>
      <c r="U16" s="147"/>
      <c r="V16" s="146"/>
      <c r="W16" s="147"/>
      <c r="X16" s="146"/>
      <c r="Y16" s="147"/>
      <c r="Z16" s="147"/>
      <c r="AA16" s="95"/>
      <c r="AB16" s="258" t="s">
        <v>419</v>
      </c>
      <c r="AC16" s="255"/>
      <c r="AD16" s="255"/>
      <c r="AE16" s="255"/>
      <c r="AF16" s="255"/>
      <c r="AG16" s="259"/>
      <c r="AH16" s="255"/>
      <c r="AI16" s="260" t="s">
        <v>418</v>
      </c>
      <c r="AJ16" s="194"/>
      <c r="AK16" s="260" t="s">
        <v>418</v>
      </c>
      <c r="AL16" s="194"/>
      <c r="AM16" s="260" t="s">
        <v>418</v>
      </c>
      <c r="AN16" s="194"/>
      <c r="AO16" s="260" t="s">
        <v>418</v>
      </c>
      <c r="AP16" s="196"/>
      <c r="AQ16" s="260" t="s">
        <v>418</v>
      </c>
      <c r="AR16" s="194"/>
      <c r="AS16" s="260" t="s">
        <v>418</v>
      </c>
      <c r="AT16" s="194"/>
      <c r="AU16" s="195" t="s">
        <v>418</v>
      </c>
      <c r="AV16" s="194"/>
      <c r="AW16" s="257">
        <f t="shared" si="0"/>
        <v>0</v>
      </c>
      <c r="AX16" s="254"/>
    </row>
    <row r="17" spans="1:50" s="90" customFormat="1" ht="17.100000000000001" customHeight="1">
      <c r="A17" s="93" t="s">
        <v>165</v>
      </c>
      <c r="B17" s="93"/>
      <c r="C17" s="94"/>
      <c r="D17" s="147" t="s">
        <v>418</v>
      </c>
      <c r="E17" s="147"/>
      <c r="F17" s="147" t="s">
        <v>418</v>
      </c>
      <c r="G17" s="147"/>
      <c r="H17" s="147" t="s">
        <v>418</v>
      </c>
      <c r="I17" s="147"/>
      <c r="J17" s="148">
        <v>0</v>
      </c>
      <c r="K17" s="147"/>
      <c r="L17" s="147">
        <v>0</v>
      </c>
      <c r="M17" s="147"/>
      <c r="N17" s="147">
        <v>0</v>
      </c>
      <c r="O17" s="147"/>
      <c r="P17" s="147" t="s">
        <v>418</v>
      </c>
      <c r="Q17" s="147"/>
      <c r="R17" s="147">
        <v>0</v>
      </c>
      <c r="S17" s="147"/>
      <c r="T17" s="146"/>
      <c r="U17" s="147"/>
      <c r="V17" s="146"/>
      <c r="W17" s="147"/>
      <c r="X17" s="147"/>
      <c r="Y17" s="147"/>
      <c r="Z17" s="147"/>
      <c r="AB17" s="258" t="s">
        <v>420</v>
      </c>
      <c r="AC17" s="255"/>
      <c r="AD17" s="255"/>
      <c r="AE17" s="255"/>
      <c r="AF17" s="255"/>
      <c r="AG17" s="259"/>
      <c r="AH17" s="255"/>
      <c r="AI17" s="260" t="s">
        <v>418</v>
      </c>
      <c r="AJ17" s="194"/>
      <c r="AK17" s="260" t="s">
        <v>418</v>
      </c>
      <c r="AL17" s="194"/>
      <c r="AM17" s="260" t="s">
        <v>418</v>
      </c>
      <c r="AN17" s="194"/>
      <c r="AO17" s="260" t="s">
        <v>418</v>
      </c>
      <c r="AP17" s="196"/>
      <c r="AQ17" s="260" t="s">
        <v>418</v>
      </c>
      <c r="AR17" s="194"/>
      <c r="AS17" s="260" t="s">
        <v>418</v>
      </c>
      <c r="AT17" s="194"/>
      <c r="AU17" s="194">
        <f>SUM(AQ17:AT17)</f>
        <v>0</v>
      </c>
      <c r="AV17" s="194"/>
      <c r="AW17" s="257">
        <f t="shared" si="0"/>
        <v>0</v>
      </c>
      <c r="AX17" s="254"/>
    </row>
    <row r="18" spans="1:50" s="90" customFormat="1" ht="17.100000000000001" customHeight="1">
      <c r="A18" s="93" t="s">
        <v>148</v>
      </c>
      <c r="B18" s="93"/>
      <c r="D18" s="147" t="s">
        <v>418</v>
      </c>
      <c r="E18" s="147"/>
      <c r="F18" s="147" t="s">
        <v>418</v>
      </c>
      <c r="G18" s="147"/>
      <c r="H18" s="147" t="s">
        <v>418</v>
      </c>
      <c r="I18" s="147"/>
      <c r="J18" s="146" t="s">
        <v>418</v>
      </c>
      <c r="K18" s="147"/>
      <c r="L18" s="147" t="s">
        <v>418</v>
      </c>
      <c r="M18" s="147"/>
      <c r="N18" s="147" t="s">
        <v>418</v>
      </c>
      <c r="O18" s="147"/>
      <c r="P18" s="147" t="s">
        <v>418</v>
      </c>
      <c r="Q18" s="147"/>
      <c r="R18" s="147">
        <v>0</v>
      </c>
      <c r="S18" s="147"/>
      <c r="T18" s="147"/>
      <c r="U18" s="147"/>
      <c r="V18" s="146"/>
      <c r="W18" s="147"/>
      <c r="X18" s="147"/>
      <c r="Y18" s="147"/>
      <c r="Z18" s="147"/>
      <c r="AB18" s="251" t="s">
        <v>421</v>
      </c>
      <c r="AC18" s="261"/>
      <c r="AD18" s="258"/>
      <c r="AE18" s="258"/>
      <c r="AF18" s="258"/>
      <c r="AG18" s="262"/>
      <c r="AH18" s="258"/>
      <c r="AI18" s="198" t="s">
        <v>418</v>
      </c>
      <c r="AJ18" s="194"/>
      <c r="AK18" s="198" t="s">
        <v>418</v>
      </c>
      <c r="AL18" s="194"/>
      <c r="AM18" s="198" t="s">
        <v>418</v>
      </c>
      <c r="AN18" s="194"/>
      <c r="AO18" s="197">
        <v>0</v>
      </c>
      <c r="AP18" s="194"/>
      <c r="AQ18" s="197">
        <v>-630647</v>
      </c>
      <c r="AR18" s="194"/>
      <c r="AS18" s="198" t="s">
        <v>418</v>
      </c>
      <c r="AT18" s="194"/>
      <c r="AU18" s="197">
        <f>SUM(AQ18:AT18)</f>
        <v>-630647</v>
      </c>
      <c r="AV18" s="194"/>
      <c r="AW18" s="263">
        <f t="shared" si="0"/>
        <v>-630647</v>
      </c>
      <c r="AX18" s="254"/>
    </row>
    <row r="19" spans="1:50" s="79" customFormat="1" ht="17.100000000000001" customHeight="1">
      <c r="A19" s="93" t="s">
        <v>273</v>
      </c>
      <c r="B19" s="93"/>
      <c r="D19" s="147" t="s">
        <v>418</v>
      </c>
      <c r="E19" s="147"/>
      <c r="F19" s="147" t="s">
        <v>418</v>
      </c>
      <c r="G19" s="147"/>
      <c r="H19" s="147" t="s">
        <v>418</v>
      </c>
      <c r="I19" s="147"/>
      <c r="J19" s="147" t="s">
        <v>418</v>
      </c>
      <c r="K19" s="146"/>
      <c r="L19" s="147" t="s">
        <v>418</v>
      </c>
      <c r="M19" s="147"/>
      <c r="N19" s="147" t="s">
        <v>418</v>
      </c>
      <c r="O19" s="147"/>
      <c r="P19" s="147" t="s">
        <v>418</v>
      </c>
      <c r="Q19" s="147"/>
      <c r="R19" s="147">
        <v>0</v>
      </c>
      <c r="S19" s="147"/>
      <c r="T19" s="147"/>
      <c r="U19" s="147"/>
      <c r="V19" s="146"/>
      <c r="W19" s="147"/>
      <c r="X19" s="146"/>
      <c r="Y19" s="147"/>
      <c r="Z19" s="147"/>
      <c r="AB19" s="255"/>
      <c r="AC19" s="255"/>
      <c r="AD19" s="255"/>
      <c r="AE19" s="255"/>
      <c r="AF19" s="255"/>
      <c r="AG19" s="259"/>
      <c r="AH19" s="255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6"/>
      <c r="AW19" s="196"/>
      <c r="AX19" s="254"/>
    </row>
    <row r="20" spans="1:50" s="79" customFormat="1" ht="17.100000000000001" customHeight="1" thickBot="1">
      <c r="A20" s="93" t="s">
        <v>196</v>
      </c>
      <c r="B20" s="93"/>
      <c r="D20" s="147" t="s">
        <v>418</v>
      </c>
      <c r="E20" s="147"/>
      <c r="F20" s="147" t="s">
        <v>418</v>
      </c>
      <c r="G20" s="147"/>
      <c r="H20" s="147" t="s">
        <v>418</v>
      </c>
      <c r="I20" s="147"/>
      <c r="J20" s="147" t="s">
        <v>418</v>
      </c>
      <c r="K20" s="146"/>
      <c r="L20" s="147" t="s">
        <v>418</v>
      </c>
      <c r="M20" s="147"/>
      <c r="N20" s="147" t="s">
        <v>418</v>
      </c>
      <c r="O20" s="147"/>
      <c r="P20" s="147">
        <v>0</v>
      </c>
      <c r="Q20" s="147"/>
      <c r="R20" s="147">
        <v>0</v>
      </c>
      <c r="S20" s="147"/>
      <c r="T20" s="147"/>
      <c r="U20" s="147"/>
      <c r="V20" s="146"/>
      <c r="W20" s="147"/>
      <c r="X20" s="146"/>
      <c r="Y20" s="147"/>
      <c r="Z20" s="147"/>
      <c r="AB20" s="255" t="s">
        <v>422</v>
      </c>
      <c r="AC20" s="255"/>
      <c r="AD20" s="264"/>
      <c r="AE20" s="255"/>
      <c r="AF20" s="255"/>
      <c r="AG20" s="259"/>
      <c r="AH20" s="255"/>
      <c r="AI20" s="199">
        <f>SUM(AI13:AI18)</f>
        <v>3882074476</v>
      </c>
      <c r="AJ20" s="194"/>
      <c r="AK20" s="199">
        <f>SUM(AK14:AK18)</f>
        <v>0</v>
      </c>
      <c r="AL20" s="194"/>
      <c r="AM20" s="199">
        <f>SUM(AM14:AM18)</f>
        <v>0</v>
      </c>
      <c r="AN20" s="194"/>
      <c r="AO20" s="199">
        <f>SUM(AO14:AO18)</f>
        <v>0</v>
      </c>
      <c r="AP20" s="194"/>
      <c r="AQ20" s="199">
        <f>SUM(AQ14:AQ18)</f>
        <v>-630647</v>
      </c>
      <c r="AR20" s="194"/>
      <c r="AS20" s="199">
        <f>SUM(AS14:AS18)</f>
        <v>0</v>
      </c>
      <c r="AT20" s="194"/>
      <c r="AU20" s="199">
        <f>SUM(AU13:AU18)</f>
        <v>214307</v>
      </c>
      <c r="AV20" s="194"/>
      <c r="AW20" s="199">
        <f>SUM(AW13:AW18)</f>
        <v>8519297367</v>
      </c>
      <c r="AX20" s="254"/>
    </row>
    <row r="21" spans="1:50" s="90" customFormat="1" ht="17.100000000000001" customHeight="1" thickTop="1">
      <c r="A21" s="89"/>
      <c r="B21" s="93" t="s">
        <v>197</v>
      </c>
      <c r="D21" s="149" t="s">
        <v>418</v>
      </c>
      <c r="E21" s="147"/>
      <c r="F21" s="149" t="s">
        <v>418</v>
      </c>
      <c r="G21" s="147"/>
      <c r="H21" s="149" t="s">
        <v>418</v>
      </c>
      <c r="I21" s="147"/>
      <c r="J21" s="149">
        <v>0</v>
      </c>
      <c r="K21" s="146"/>
      <c r="L21" s="149">
        <v>-630647</v>
      </c>
      <c r="M21" s="147"/>
      <c r="N21" s="149" t="s">
        <v>418</v>
      </c>
      <c r="O21" s="147"/>
      <c r="P21" s="149">
        <v>-630647</v>
      </c>
      <c r="Q21" s="147"/>
      <c r="R21" s="149">
        <v>-630647</v>
      </c>
      <c r="S21" s="147"/>
      <c r="T21" s="149"/>
      <c r="U21" s="147"/>
      <c r="V21" s="149"/>
      <c r="W21" s="146"/>
      <c r="X21" s="149"/>
      <c r="Y21" s="147"/>
      <c r="Z21" s="149"/>
      <c r="AB21" s="255"/>
      <c r="AC21" s="255"/>
      <c r="AD21" s="264"/>
      <c r="AE21" s="255"/>
      <c r="AF21" s="255"/>
      <c r="AG21" s="259"/>
      <c r="AH21" s="255"/>
      <c r="AI21" s="196"/>
      <c r="AJ21" s="194"/>
      <c r="AK21" s="196"/>
      <c r="AL21" s="194"/>
      <c r="AM21" s="196"/>
      <c r="AN21" s="194"/>
      <c r="AO21" s="196"/>
      <c r="AP21" s="194"/>
      <c r="AQ21" s="196"/>
      <c r="AR21" s="194"/>
      <c r="AS21" s="196"/>
      <c r="AT21" s="194"/>
      <c r="AU21" s="196"/>
      <c r="AV21" s="194"/>
      <c r="AW21" s="196"/>
      <c r="AX21" s="254"/>
    </row>
    <row r="22" spans="1:50" s="79" customFormat="1" ht="7.5" customHeight="1">
      <c r="A22" s="78"/>
      <c r="B22" s="78"/>
      <c r="D22" s="86"/>
      <c r="E22" s="87"/>
      <c r="F22" s="86"/>
      <c r="G22" s="87"/>
      <c r="H22" s="87"/>
      <c r="I22" s="87"/>
      <c r="J22" s="87"/>
      <c r="K22" s="87"/>
      <c r="L22" s="86"/>
      <c r="M22" s="87"/>
      <c r="N22" s="86"/>
      <c r="O22" s="87"/>
      <c r="P22" s="86"/>
      <c r="Q22" s="87"/>
      <c r="R22" s="86"/>
      <c r="S22" s="87"/>
      <c r="T22" s="86"/>
      <c r="U22" s="87"/>
      <c r="V22" s="87"/>
      <c r="W22" s="87"/>
      <c r="X22" s="87"/>
      <c r="Y22" s="87"/>
      <c r="Z22" s="87"/>
      <c r="AB22" s="255"/>
      <c r="AC22" s="255"/>
      <c r="AD22" s="264"/>
      <c r="AE22" s="255"/>
      <c r="AF22" s="255"/>
      <c r="AG22" s="259"/>
      <c r="AH22" s="255"/>
      <c r="AI22" s="196"/>
      <c r="AJ22" s="194"/>
      <c r="AK22" s="196"/>
      <c r="AL22" s="194"/>
      <c r="AM22" s="196"/>
      <c r="AN22" s="194"/>
      <c r="AO22" s="196"/>
      <c r="AP22" s="194"/>
      <c r="AQ22" s="196"/>
      <c r="AR22" s="194"/>
      <c r="AS22" s="196"/>
      <c r="AT22" s="194"/>
      <c r="AU22" s="196"/>
      <c r="AV22" s="194"/>
      <c r="AW22" s="196"/>
      <c r="AX22" s="254"/>
    </row>
    <row r="23" spans="1:50" s="90" customFormat="1" ht="17.100000000000001" customHeight="1" thickBot="1">
      <c r="A23" s="88" t="s">
        <v>201</v>
      </c>
      <c r="B23" s="89"/>
      <c r="C23" s="94"/>
      <c r="D23" s="150">
        <v>3882074476</v>
      </c>
      <c r="E23" s="147"/>
      <c r="F23" s="150">
        <v>0</v>
      </c>
      <c r="G23" s="146"/>
      <c r="H23" s="150">
        <v>0</v>
      </c>
      <c r="I23" s="146"/>
      <c r="J23" s="150">
        <v>0</v>
      </c>
      <c r="K23" s="146"/>
      <c r="L23" s="150">
        <v>-630647</v>
      </c>
      <c r="M23" s="146"/>
      <c r="N23" s="150">
        <v>0</v>
      </c>
      <c r="O23" s="146"/>
      <c r="P23" s="150">
        <v>214307</v>
      </c>
      <c r="Q23" s="146"/>
      <c r="R23" s="150">
        <v>8519297367</v>
      </c>
      <c r="S23" s="146"/>
      <c r="T23" s="150"/>
      <c r="U23" s="146"/>
      <c r="V23" s="150"/>
      <c r="W23" s="146"/>
      <c r="X23" s="150"/>
      <c r="Y23" s="146"/>
      <c r="Z23" s="150"/>
      <c r="AB23" s="255" t="s">
        <v>423</v>
      </c>
      <c r="AC23" s="255"/>
      <c r="AD23" s="264"/>
      <c r="AE23" s="255"/>
      <c r="AF23" s="255"/>
      <c r="AG23" s="259"/>
      <c r="AH23" s="255"/>
      <c r="AI23" s="257">
        <v>3882074476</v>
      </c>
      <c r="AJ23" s="257"/>
      <c r="AK23" s="257">
        <v>438704620</v>
      </c>
      <c r="AL23" s="257"/>
      <c r="AM23" s="257">
        <v>600000000</v>
      </c>
      <c r="AN23" s="257"/>
      <c r="AO23" s="257">
        <v>5167181921</v>
      </c>
      <c r="AP23" s="257"/>
      <c r="AQ23" s="257">
        <v>241944</v>
      </c>
      <c r="AR23" s="257"/>
      <c r="AS23" s="257">
        <v>0</v>
      </c>
      <c r="AT23" s="257"/>
      <c r="AU23" s="257">
        <f>SUM(AQ23:AT23)</f>
        <v>241944</v>
      </c>
      <c r="AV23" s="257"/>
      <c r="AW23" s="257">
        <f>SUM(AI23:AR23)</f>
        <v>10088202961</v>
      </c>
      <c r="AX23" s="254"/>
    </row>
    <row r="24" spans="1:50" s="90" customFormat="1" ht="17.100000000000001" customHeight="1" thickTop="1">
      <c r="A24" s="93"/>
      <c r="B24" s="93"/>
      <c r="C24" s="95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6"/>
      <c r="Z24" s="147"/>
      <c r="AB24" s="258" t="s">
        <v>417</v>
      </c>
      <c r="AC24" s="255"/>
      <c r="AD24" s="255"/>
      <c r="AE24" s="255"/>
      <c r="AF24" s="255"/>
      <c r="AG24" s="259"/>
      <c r="AH24" s="255"/>
      <c r="AI24" s="195" t="s">
        <v>418</v>
      </c>
      <c r="AJ24" s="194"/>
      <c r="AK24" s="195" t="s">
        <v>418</v>
      </c>
      <c r="AL24" s="194"/>
      <c r="AM24" s="195" t="s">
        <v>418</v>
      </c>
      <c r="AN24" s="194"/>
      <c r="AO24" s="194">
        <v>0</v>
      </c>
      <c r="AP24" s="194"/>
      <c r="AQ24" s="194">
        <v>0</v>
      </c>
      <c r="AR24" s="194"/>
      <c r="AS24" s="195" t="s">
        <v>418</v>
      </c>
      <c r="AT24" s="194"/>
      <c r="AU24" s="195" t="s">
        <v>418</v>
      </c>
      <c r="AV24" s="194"/>
      <c r="AW24" s="257">
        <f>SUM(AI24:AS24)</f>
        <v>0</v>
      </c>
      <c r="AX24" s="254"/>
    </row>
    <row r="25" spans="1:50" s="90" customFormat="1" ht="17.100000000000001" customHeight="1">
      <c r="A25" s="88" t="s">
        <v>198</v>
      </c>
      <c r="B25" s="89"/>
      <c r="D25" s="146"/>
      <c r="E25" s="147"/>
      <c r="F25" s="146"/>
      <c r="G25" s="147"/>
      <c r="H25" s="146"/>
      <c r="I25" s="147"/>
      <c r="J25" s="146"/>
      <c r="K25" s="147"/>
      <c r="L25" s="146"/>
      <c r="M25" s="147"/>
      <c r="N25" s="146"/>
      <c r="O25" s="147"/>
      <c r="P25" s="146"/>
      <c r="Q25" s="147"/>
      <c r="R25" s="146"/>
      <c r="S25" s="147"/>
      <c r="T25" s="146"/>
      <c r="U25" s="147"/>
      <c r="V25" s="146"/>
      <c r="W25" s="147"/>
      <c r="X25" s="146"/>
      <c r="Y25" s="146"/>
      <c r="Z25" s="147"/>
      <c r="AB25" s="258" t="s">
        <v>419</v>
      </c>
      <c r="AC25" s="255"/>
      <c r="AD25" s="255"/>
      <c r="AE25" s="255"/>
      <c r="AF25" s="255"/>
      <c r="AG25" s="262"/>
      <c r="AH25" s="255"/>
      <c r="AI25" s="260" t="s">
        <v>418</v>
      </c>
      <c r="AJ25" s="194"/>
      <c r="AK25" s="260" t="s">
        <v>418</v>
      </c>
      <c r="AL25" s="194"/>
      <c r="AM25" s="260" t="s">
        <v>418</v>
      </c>
      <c r="AN25" s="194"/>
      <c r="AO25" s="260" t="s">
        <v>418</v>
      </c>
      <c r="AP25" s="194"/>
      <c r="AQ25" s="260" t="s">
        <v>418</v>
      </c>
      <c r="AR25" s="194"/>
      <c r="AS25" s="260" t="s">
        <v>418</v>
      </c>
      <c r="AT25" s="194"/>
      <c r="AU25" s="194">
        <f>SUM(AQ25:AT25)</f>
        <v>0</v>
      </c>
      <c r="AV25" s="194"/>
      <c r="AW25" s="257">
        <f t="shared" ref="AW25" si="1">SUM(AI25:AR25)</f>
        <v>0</v>
      </c>
      <c r="AX25" s="254"/>
    </row>
    <row r="26" spans="1:50" s="90" customFormat="1" ht="17.100000000000001" customHeight="1">
      <c r="A26" s="93" t="s">
        <v>165</v>
      </c>
      <c r="B26" s="93"/>
      <c r="C26" s="94"/>
      <c r="D26" s="147">
        <v>3882074476</v>
      </c>
      <c r="E26" s="147"/>
      <c r="F26" s="147">
        <v>438704620</v>
      </c>
      <c r="G26" s="147"/>
      <c r="H26" s="147">
        <v>600000000</v>
      </c>
      <c r="I26" s="147"/>
      <c r="J26" s="146">
        <v>5167181921</v>
      </c>
      <c r="K26" s="147"/>
      <c r="L26" s="147">
        <v>241944</v>
      </c>
      <c r="M26" s="147"/>
      <c r="N26" s="147">
        <v>0</v>
      </c>
      <c r="O26" s="147"/>
      <c r="P26" s="147">
        <v>241944</v>
      </c>
      <c r="Q26" s="147"/>
      <c r="R26" s="147">
        <v>10088202961</v>
      </c>
      <c r="S26" s="147"/>
      <c r="T26" s="146"/>
      <c r="U26" s="147"/>
      <c r="V26" s="146"/>
      <c r="W26" s="147"/>
      <c r="X26" s="147"/>
      <c r="Y26" s="146"/>
      <c r="Z26" s="147"/>
      <c r="AB26" s="251" t="s">
        <v>421</v>
      </c>
      <c r="AC26" s="255"/>
      <c r="AD26" s="255"/>
      <c r="AE26" s="255"/>
      <c r="AF26" s="255"/>
      <c r="AG26" s="262"/>
      <c r="AH26" s="255"/>
      <c r="AI26" s="198" t="s">
        <v>418</v>
      </c>
      <c r="AJ26" s="194"/>
      <c r="AK26" s="198" t="s">
        <v>418</v>
      </c>
      <c r="AL26" s="194"/>
      <c r="AM26" s="198" t="s">
        <v>418</v>
      </c>
      <c r="AN26" s="194"/>
      <c r="AO26" s="197">
        <v>0</v>
      </c>
      <c r="AP26" s="194"/>
      <c r="AQ26" s="197">
        <v>7465</v>
      </c>
      <c r="AR26" s="194"/>
      <c r="AS26" s="197">
        <v>0</v>
      </c>
      <c r="AT26" s="194"/>
      <c r="AU26" s="197">
        <f>SUM(AQ26:AT26)</f>
        <v>7465</v>
      </c>
      <c r="AV26" s="194"/>
      <c r="AW26" s="263">
        <f>SUM(AI26:AS26)</f>
        <v>7465</v>
      </c>
      <c r="AX26" s="254"/>
    </row>
    <row r="27" spans="1:50" s="90" customFormat="1" ht="17.100000000000001" customHeight="1">
      <c r="A27" s="93" t="s">
        <v>148</v>
      </c>
      <c r="B27" s="93"/>
      <c r="D27" s="147" t="s">
        <v>418</v>
      </c>
      <c r="E27" s="147"/>
      <c r="F27" s="147" t="s">
        <v>418</v>
      </c>
      <c r="G27" s="147"/>
      <c r="H27" s="147" t="s">
        <v>418</v>
      </c>
      <c r="I27" s="147"/>
      <c r="J27" s="146">
        <v>0</v>
      </c>
      <c r="K27" s="147"/>
      <c r="L27" s="147">
        <v>0</v>
      </c>
      <c r="M27" s="147"/>
      <c r="N27" s="147" t="s">
        <v>418</v>
      </c>
      <c r="O27" s="147"/>
      <c r="P27" s="147" t="s">
        <v>418</v>
      </c>
      <c r="Q27" s="147"/>
      <c r="R27" s="147">
        <v>0</v>
      </c>
      <c r="S27" s="147"/>
      <c r="T27" s="146"/>
      <c r="U27" s="147"/>
      <c r="V27" s="146"/>
      <c r="W27" s="147"/>
      <c r="X27" s="147"/>
      <c r="Y27" s="146"/>
      <c r="Z27" s="147"/>
      <c r="AB27" s="255"/>
      <c r="AC27" s="265"/>
      <c r="AD27" s="255"/>
      <c r="AE27" s="255"/>
      <c r="AF27" s="265"/>
      <c r="AG27" s="266"/>
      <c r="AH27" s="265"/>
      <c r="AI27" s="196"/>
      <c r="AJ27" s="196"/>
      <c r="AK27" s="196"/>
      <c r="AL27" s="196"/>
      <c r="AM27" s="196"/>
      <c r="AN27" s="196"/>
      <c r="AO27" s="196"/>
      <c r="AP27" s="196"/>
      <c r="AQ27" s="196"/>
      <c r="AR27" s="196"/>
      <c r="AS27" s="196"/>
      <c r="AT27" s="196"/>
      <c r="AU27" s="196"/>
      <c r="AV27" s="196"/>
      <c r="AW27" s="196"/>
      <c r="AX27" s="254"/>
    </row>
    <row r="28" spans="1:50" s="79" customFormat="1" ht="17.100000000000001" customHeight="1" thickBot="1">
      <c r="A28" s="93" t="s">
        <v>273</v>
      </c>
      <c r="B28" s="93"/>
      <c r="D28" s="147" t="s">
        <v>418</v>
      </c>
      <c r="E28" s="147"/>
      <c r="F28" s="147" t="s">
        <v>418</v>
      </c>
      <c r="G28" s="147"/>
      <c r="H28" s="147" t="s">
        <v>418</v>
      </c>
      <c r="I28" s="147"/>
      <c r="J28" s="147" t="s">
        <v>418</v>
      </c>
      <c r="K28" s="146"/>
      <c r="L28" s="147" t="s">
        <v>418</v>
      </c>
      <c r="M28" s="147"/>
      <c r="N28" s="147" t="s">
        <v>418</v>
      </c>
      <c r="O28" s="147"/>
      <c r="P28" s="147">
        <v>0</v>
      </c>
      <c r="Q28" s="147"/>
      <c r="R28" s="147">
        <v>0</v>
      </c>
      <c r="S28" s="147"/>
      <c r="T28" s="147"/>
      <c r="U28" s="147"/>
      <c r="V28" s="146"/>
      <c r="W28" s="147"/>
      <c r="X28" s="147"/>
      <c r="Y28" s="146"/>
      <c r="Z28" s="147"/>
      <c r="AB28" s="255" t="s">
        <v>424</v>
      </c>
      <c r="AC28" s="255"/>
      <c r="AD28" s="264"/>
      <c r="AE28" s="255"/>
      <c r="AF28" s="255"/>
      <c r="AG28" s="259"/>
      <c r="AH28" s="255"/>
      <c r="AI28" s="267">
        <f>SUM(AI23:AI26)</f>
        <v>3882074476</v>
      </c>
      <c r="AJ28" s="194"/>
      <c r="AK28" s="267">
        <f>SUM(AK23:AK26)</f>
        <v>438704620</v>
      </c>
      <c r="AL28" s="194"/>
      <c r="AM28" s="267">
        <f>SUM(AM23:AM26)</f>
        <v>600000000</v>
      </c>
      <c r="AN28" s="194"/>
      <c r="AO28" s="267">
        <f>SUM(AO23:AO26)</f>
        <v>5167181921</v>
      </c>
      <c r="AP28" s="194"/>
      <c r="AQ28" s="267">
        <f>SUM(AQ23:AQ26)</f>
        <v>249409</v>
      </c>
      <c r="AR28" s="194"/>
      <c r="AS28" s="267">
        <f>SUM(AS23:AS26)</f>
        <v>0</v>
      </c>
      <c r="AT28" s="194"/>
      <c r="AU28" s="267">
        <f>SUM(AU23:AU26)</f>
        <v>249409</v>
      </c>
      <c r="AV28" s="194"/>
      <c r="AW28" s="267">
        <f>SUM(AW23:AW26)</f>
        <v>10088210426</v>
      </c>
      <c r="AX28" s="254"/>
    </row>
    <row r="29" spans="1:50" s="79" customFormat="1" ht="17.100000000000001" customHeight="1" thickTop="1">
      <c r="A29" s="93" t="s">
        <v>196</v>
      </c>
      <c r="B29" s="93"/>
      <c r="D29" s="147" t="s">
        <v>418</v>
      </c>
      <c r="E29" s="147"/>
      <c r="F29" s="147" t="s">
        <v>418</v>
      </c>
      <c r="G29" s="147"/>
      <c r="H29" s="147" t="s">
        <v>418</v>
      </c>
      <c r="I29" s="147"/>
      <c r="J29" s="147">
        <v>0</v>
      </c>
      <c r="K29" s="146"/>
      <c r="L29" s="147">
        <v>7465</v>
      </c>
      <c r="M29" s="147"/>
      <c r="N29" s="147">
        <v>0</v>
      </c>
      <c r="O29" s="147"/>
      <c r="P29" s="147">
        <v>7465</v>
      </c>
      <c r="Q29" s="147"/>
      <c r="R29" s="147">
        <v>7465</v>
      </c>
      <c r="S29" s="147"/>
      <c r="T29" s="147"/>
      <c r="U29" s="147"/>
      <c r="V29" s="146"/>
      <c r="W29" s="147"/>
      <c r="X29" s="147"/>
      <c r="Y29" s="146"/>
      <c r="Z29" s="147"/>
      <c r="AB29" s="255"/>
      <c r="AC29" s="255"/>
      <c r="AD29" s="264"/>
      <c r="AE29" s="255"/>
      <c r="AF29" s="255"/>
      <c r="AG29" s="259"/>
      <c r="AH29" s="255"/>
      <c r="AI29" s="260"/>
      <c r="AJ29" s="194"/>
      <c r="AK29" s="260"/>
      <c r="AL29" s="194"/>
      <c r="AM29" s="260"/>
      <c r="AN29" s="194"/>
      <c r="AO29" s="260"/>
      <c r="AP29" s="194"/>
      <c r="AQ29" s="260"/>
      <c r="AR29" s="194"/>
      <c r="AS29" s="260"/>
      <c r="AT29" s="194"/>
      <c r="AU29" s="260"/>
      <c r="AV29" s="194"/>
      <c r="AW29" s="260"/>
      <c r="AX29" s="254"/>
    </row>
    <row r="30" spans="1:50" s="90" customFormat="1" ht="17.100000000000001" customHeight="1">
      <c r="A30" s="89"/>
      <c r="B30" s="93" t="s">
        <v>197</v>
      </c>
      <c r="D30" s="149"/>
      <c r="E30" s="147"/>
      <c r="F30" s="149"/>
      <c r="G30" s="147"/>
      <c r="H30" s="149"/>
      <c r="I30" s="147"/>
      <c r="J30" s="149"/>
      <c r="K30" s="146"/>
      <c r="L30" s="149"/>
      <c r="M30" s="147"/>
      <c r="N30" s="149"/>
      <c r="O30" s="147"/>
      <c r="P30" s="149"/>
      <c r="Q30" s="147"/>
      <c r="R30" s="149"/>
      <c r="S30" s="147"/>
      <c r="T30" s="149"/>
      <c r="U30" s="147"/>
      <c r="V30" s="149"/>
      <c r="W30" s="146"/>
      <c r="X30" s="149"/>
      <c r="Y30" s="146"/>
      <c r="Z30" s="149"/>
      <c r="AB30" s="255"/>
      <c r="AC30" s="255"/>
      <c r="AD30" s="264"/>
      <c r="AE30" s="255"/>
      <c r="AF30" s="255"/>
      <c r="AG30" s="259"/>
      <c r="AH30" s="255"/>
      <c r="AI30" s="260"/>
      <c r="AJ30" s="194"/>
      <c r="AK30" s="260"/>
      <c r="AL30" s="194"/>
      <c r="AM30" s="260"/>
      <c r="AN30" s="194"/>
      <c r="AO30" s="260"/>
      <c r="AP30" s="194"/>
      <c r="AQ30" s="260"/>
      <c r="AR30" s="194"/>
      <c r="AS30" s="260"/>
      <c r="AT30" s="194"/>
      <c r="AU30" s="260"/>
      <c r="AV30" s="194"/>
      <c r="AW30" s="260"/>
      <c r="AX30" s="254"/>
    </row>
    <row r="31" spans="1:50" s="79" customFormat="1" ht="7.5" customHeight="1">
      <c r="A31" s="78"/>
      <c r="B31" s="78"/>
      <c r="D31" s="86">
        <v>3882074476</v>
      </c>
      <c r="E31" s="87"/>
      <c r="F31" s="86">
        <v>438704620</v>
      </c>
      <c r="G31" s="87"/>
      <c r="H31" s="87">
        <v>600000000</v>
      </c>
      <c r="I31" s="87"/>
      <c r="J31" s="87">
        <v>5167181921</v>
      </c>
      <c r="K31" s="87"/>
      <c r="L31" s="86">
        <v>249409</v>
      </c>
      <c r="M31" s="87"/>
      <c r="N31" s="86">
        <v>0</v>
      </c>
      <c r="O31" s="87"/>
      <c r="P31" s="86">
        <v>249409</v>
      </c>
      <c r="Q31" s="87"/>
      <c r="R31" s="86">
        <v>10088210426</v>
      </c>
      <c r="S31" s="87"/>
      <c r="T31" s="86"/>
      <c r="U31" s="87"/>
      <c r="V31" s="87"/>
      <c r="W31" s="87"/>
      <c r="X31" s="87"/>
      <c r="Y31" s="87"/>
      <c r="Z31" s="87"/>
      <c r="AB31" s="255"/>
      <c r="AC31" s="255"/>
      <c r="AD31" s="264"/>
      <c r="AE31" s="255"/>
      <c r="AF31" s="255"/>
      <c r="AG31" s="259"/>
      <c r="AH31" s="255"/>
      <c r="AI31" s="260"/>
      <c r="AJ31" s="194"/>
      <c r="AK31" s="260"/>
      <c r="AL31" s="194"/>
      <c r="AM31" s="260"/>
      <c r="AN31" s="194"/>
      <c r="AO31" s="260"/>
      <c r="AP31" s="194"/>
      <c r="AQ31" s="260"/>
      <c r="AR31" s="194"/>
      <c r="AS31" s="260"/>
      <c r="AT31" s="194"/>
      <c r="AU31" s="260"/>
      <c r="AV31" s="194"/>
      <c r="AW31" s="260"/>
      <c r="AX31" s="254"/>
    </row>
    <row r="32" spans="1:50" s="90" customFormat="1" ht="17.100000000000001" customHeight="1" thickBot="1">
      <c r="A32" s="88" t="s">
        <v>199</v>
      </c>
      <c r="B32" s="89"/>
      <c r="C32" s="94"/>
      <c r="D32" s="150"/>
      <c r="E32" s="146"/>
      <c r="F32" s="150"/>
      <c r="G32" s="146"/>
      <c r="H32" s="150"/>
      <c r="I32" s="146"/>
      <c r="J32" s="150"/>
      <c r="K32" s="146"/>
      <c r="L32" s="150"/>
      <c r="M32" s="146"/>
      <c r="N32" s="150"/>
      <c r="O32" s="146"/>
      <c r="P32" s="150"/>
      <c r="Q32" s="146"/>
      <c r="R32" s="150"/>
      <c r="S32" s="146"/>
      <c r="T32" s="150"/>
      <c r="U32" s="146"/>
      <c r="V32" s="150"/>
      <c r="W32" s="146"/>
      <c r="X32" s="150"/>
      <c r="Y32" s="146"/>
      <c r="Z32" s="150"/>
      <c r="AB32" s="255"/>
      <c r="AC32" s="255"/>
      <c r="AD32" s="264"/>
      <c r="AE32" s="255"/>
      <c r="AF32" s="255"/>
      <c r="AG32" s="259"/>
      <c r="AH32" s="255"/>
      <c r="AI32" s="260"/>
      <c r="AJ32" s="194"/>
      <c r="AK32" s="260"/>
      <c r="AL32" s="194"/>
      <c r="AM32" s="260"/>
      <c r="AN32" s="194"/>
      <c r="AO32" s="260"/>
      <c r="AP32" s="194"/>
      <c r="AQ32" s="260"/>
      <c r="AR32" s="194"/>
      <c r="AS32" s="260"/>
      <c r="AT32" s="194"/>
      <c r="AU32" s="260"/>
      <c r="AV32" s="194"/>
      <c r="AW32" s="260"/>
      <c r="AX32" s="254"/>
    </row>
    <row r="33" spans="1:50" s="90" customFormat="1" ht="17.100000000000001" customHeight="1" thickTop="1">
      <c r="A33" s="88"/>
      <c r="B33" s="89"/>
      <c r="C33" s="94"/>
      <c r="D33" s="91"/>
      <c r="E33" s="92"/>
      <c r="F33" s="91"/>
      <c r="G33" s="92"/>
      <c r="H33" s="91"/>
      <c r="I33" s="92"/>
      <c r="J33" s="91"/>
      <c r="K33" s="92"/>
      <c r="L33" s="91"/>
      <c r="M33" s="92"/>
      <c r="N33" s="91"/>
      <c r="O33" s="92"/>
      <c r="P33" s="91"/>
      <c r="Q33" s="92"/>
      <c r="R33" s="91"/>
      <c r="S33" s="92"/>
      <c r="T33" s="91"/>
      <c r="U33" s="92"/>
      <c r="V33" s="91"/>
      <c r="W33" s="91"/>
      <c r="X33" s="91"/>
      <c r="Y33" s="91"/>
      <c r="Z33" s="96"/>
      <c r="AB33" s="255"/>
      <c r="AC33" s="255"/>
      <c r="AD33" s="264"/>
      <c r="AE33" s="255"/>
      <c r="AF33" s="255"/>
      <c r="AG33" s="259"/>
      <c r="AH33" s="255"/>
      <c r="AI33" s="260"/>
      <c r="AJ33" s="194"/>
      <c r="AK33" s="260"/>
      <c r="AL33" s="194"/>
      <c r="AM33" s="260"/>
      <c r="AN33" s="194"/>
      <c r="AO33" s="260"/>
      <c r="AP33" s="194"/>
      <c r="AQ33" s="260"/>
      <c r="AR33" s="194"/>
      <c r="AS33" s="260"/>
      <c r="AT33" s="194"/>
      <c r="AU33" s="260"/>
      <c r="AV33" s="194"/>
      <c r="AW33" s="260"/>
      <c r="AX33" s="254"/>
    </row>
    <row r="34" spans="1:50" s="90" customFormat="1" ht="22.5" customHeight="1">
      <c r="A34" s="88"/>
      <c r="B34" s="89"/>
      <c r="C34" s="94"/>
      <c r="D34" s="91"/>
      <c r="E34" s="92"/>
      <c r="F34" s="91"/>
      <c r="G34" s="92"/>
      <c r="H34" s="91"/>
      <c r="I34" s="92"/>
      <c r="J34" s="91"/>
      <c r="K34" s="92"/>
      <c r="L34" s="91"/>
      <c r="M34" s="92"/>
      <c r="N34" s="91"/>
      <c r="O34" s="92"/>
      <c r="P34" s="91"/>
      <c r="Q34" s="92"/>
      <c r="R34" s="91"/>
      <c r="S34" s="92"/>
      <c r="T34" s="91"/>
      <c r="U34" s="92"/>
      <c r="V34" s="91"/>
      <c r="W34" s="92"/>
      <c r="X34" s="91"/>
      <c r="Y34" s="92"/>
      <c r="Z34" s="96"/>
      <c r="AB34" s="255"/>
      <c r="AC34" s="255"/>
      <c r="AD34" s="264"/>
      <c r="AE34" s="255"/>
      <c r="AF34" s="255"/>
      <c r="AG34" s="259"/>
      <c r="AH34" s="255"/>
      <c r="AI34" s="260"/>
      <c r="AJ34" s="194"/>
      <c r="AK34" s="260"/>
      <c r="AL34" s="194"/>
      <c r="AM34" s="260"/>
      <c r="AN34" s="194"/>
      <c r="AO34" s="260"/>
      <c r="AP34" s="194"/>
      <c r="AQ34" s="260"/>
      <c r="AR34" s="194"/>
      <c r="AS34" s="260"/>
      <c r="AT34" s="194"/>
      <c r="AU34" s="260"/>
      <c r="AV34" s="194"/>
      <c r="AW34" s="260"/>
      <c r="AX34" s="254"/>
    </row>
    <row r="35" spans="1:50" s="90" customFormat="1" ht="22.5" customHeight="1">
      <c r="A35" s="88"/>
      <c r="B35" s="89"/>
      <c r="C35" s="94"/>
      <c r="D35" s="91"/>
      <c r="E35" s="92"/>
      <c r="F35" s="91"/>
      <c r="G35" s="92"/>
      <c r="H35" s="91"/>
      <c r="I35" s="92"/>
      <c r="J35" s="91"/>
      <c r="K35" s="92"/>
      <c r="L35" s="91"/>
      <c r="M35" s="92"/>
      <c r="N35" s="91"/>
      <c r="O35" s="92"/>
      <c r="P35" s="91"/>
      <c r="Q35" s="92"/>
      <c r="R35" s="91"/>
      <c r="S35" s="92"/>
      <c r="T35" s="91"/>
      <c r="U35" s="92"/>
      <c r="V35" s="91"/>
      <c r="W35" s="92"/>
      <c r="X35" s="91"/>
      <c r="Y35" s="92"/>
      <c r="Z35" s="96"/>
      <c r="AB35" s="255"/>
      <c r="AC35" s="255"/>
      <c r="AD35" s="264"/>
      <c r="AE35" s="255"/>
      <c r="AF35" s="255"/>
      <c r="AG35" s="259"/>
      <c r="AH35" s="255"/>
      <c r="AI35" s="260"/>
      <c r="AJ35" s="194"/>
      <c r="AK35" s="260"/>
      <c r="AL35" s="194"/>
      <c r="AM35" s="260"/>
      <c r="AN35" s="194"/>
      <c r="AO35" s="260"/>
      <c r="AP35" s="194"/>
      <c r="AQ35" s="260"/>
      <c r="AR35" s="194"/>
      <c r="AS35" s="260"/>
      <c r="AT35" s="194"/>
      <c r="AU35" s="260"/>
      <c r="AV35" s="194"/>
      <c r="AW35" s="260"/>
      <c r="AX35" s="254"/>
    </row>
    <row r="36" spans="1:50" s="90" customFormat="1" ht="22.5" customHeight="1">
      <c r="A36" s="88"/>
      <c r="B36" s="89"/>
      <c r="C36" s="94"/>
      <c r="D36" s="91"/>
      <c r="E36" s="92"/>
      <c r="F36" s="91"/>
      <c r="G36" s="92"/>
      <c r="H36" s="91"/>
      <c r="I36" s="92"/>
      <c r="J36" s="91"/>
      <c r="K36" s="92"/>
      <c r="L36" s="91"/>
      <c r="M36" s="92"/>
      <c r="N36" s="91"/>
      <c r="O36" s="92"/>
      <c r="P36" s="91"/>
      <c r="Q36" s="92"/>
      <c r="R36" s="91"/>
      <c r="S36" s="92"/>
      <c r="T36" s="91"/>
      <c r="U36" s="92"/>
      <c r="V36" s="91"/>
      <c r="W36" s="92"/>
      <c r="X36" s="91"/>
      <c r="Y36" s="92"/>
      <c r="Z36" s="96"/>
      <c r="AB36" s="255"/>
      <c r="AC36" s="255"/>
      <c r="AD36" s="264"/>
      <c r="AE36" s="255"/>
      <c r="AF36" s="255"/>
      <c r="AG36" s="259"/>
      <c r="AH36" s="255"/>
      <c r="AI36" s="260"/>
      <c r="AJ36" s="194"/>
      <c r="AK36" s="260"/>
      <c r="AL36" s="194"/>
      <c r="AM36" s="260"/>
      <c r="AN36" s="194"/>
      <c r="AO36" s="260"/>
      <c r="AP36" s="194"/>
      <c r="AQ36" s="260"/>
      <c r="AR36" s="194"/>
      <c r="AS36" s="260"/>
      <c r="AT36" s="194"/>
      <c r="AU36" s="260"/>
      <c r="AV36" s="194"/>
      <c r="AW36" s="260"/>
      <c r="AX36" s="254"/>
    </row>
    <row r="37" spans="1:50" s="90" customFormat="1" ht="22.5" customHeight="1">
      <c r="A37" s="88"/>
      <c r="B37" s="89"/>
      <c r="C37" s="94"/>
      <c r="D37" s="91"/>
      <c r="E37" s="92"/>
      <c r="F37" s="91"/>
      <c r="G37" s="92"/>
      <c r="H37" s="91"/>
      <c r="I37" s="92"/>
      <c r="J37" s="91"/>
      <c r="K37" s="92"/>
      <c r="L37" s="91"/>
      <c r="M37" s="92"/>
      <c r="N37" s="91"/>
      <c r="O37" s="92"/>
      <c r="P37" s="91"/>
      <c r="Q37" s="92"/>
      <c r="R37" s="91"/>
      <c r="S37" s="92"/>
      <c r="T37" s="91"/>
      <c r="U37" s="92"/>
      <c r="V37" s="91"/>
      <c r="W37" s="92"/>
      <c r="X37" s="91"/>
      <c r="Y37" s="92"/>
      <c r="Z37" s="96"/>
      <c r="AB37" s="255"/>
      <c r="AC37" s="255"/>
      <c r="AD37" s="264"/>
      <c r="AE37" s="255"/>
      <c r="AF37" s="255"/>
      <c r="AG37" s="259"/>
      <c r="AH37" s="255"/>
      <c r="AI37" s="260"/>
      <c r="AJ37" s="194"/>
      <c r="AK37" s="260"/>
      <c r="AL37" s="194"/>
      <c r="AM37" s="260"/>
      <c r="AN37" s="194"/>
      <c r="AO37" s="260"/>
      <c r="AP37" s="194"/>
      <c r="AQ37" s="260"/>
      <c r="AR37" s="194"/>
      <c r="AS37" s="260"/>
      <c r="AT37" s="194"/>
      <c r="AU37" s="260"/>
      <c r="AV37" s="194"/>
      <c r="AW37" s="260"/>
      <c r="AX37" s="254"/>
    </row>
    <row r="38" spans="1:50" s="90" customFormat="1" ht="16.5">
      <c r="A38" s="88"/>
      <c r="B38" s="89"/>
      <c r="C38" s="94"/>
      <c r="D38" s="91"/>
      <c r="E38" s="92"/>
      <c r="F38" s="91"/>
      <c r="G38" s="92"/>
      <c r="H38" s="91"/>
      <c r="I38" s="92"/>
      <c r="J38" s="91"/>
      <c r="K38" s="92"/>
      <c r="L38" s="91"/>
      <c r="M38" s="92"/>
      <c r="N38" s="91"/>
      <c r="O38" s="92"/>
      <c r="P38" s="91"/>
      <c r="Q38" s="92"/>
      <c r="R38" s="91"/>
      <c r="S38" s="92"/>
      <c r="T38" s="91"/>
      <c r="U38" s="92"/>
      <c r="V38" s="91"/>
      <c r="W38" s="92"/>
      <c r="X38" s="91"/>
      <c r="Y38" s="92"/>
      <c r="Z38" s="96"/>
      <c r="AB38" s="255"/>
      <c r="AC38" s="255"/>
      <c r="AD38" s="264"/>
      <c r="AE38" s="255"/>
      <c r="AF38" s="255"/>
      <c r="AG38" s="259"/>
      <c r="AH38" s="255"/>
      <c r="AI38" s="260"/>
      <c r="AJ38" s="194"/>
      <c r="AK38" s="260"/>
      <c r="AL38" s="194"/>
      <c r="AM38" s="260"/>
      <c r="AN38" s="194"/>
      <c r="AO38" s="260"/>
      <c r="AP38" s="194"/>
      <c r="AQ38" s="260"/>
      <c r="AR38" s="194"/>
      <c r="AS38" s="260"/>
      <c r="AT38" s="194"/>
      <c r="AU38" s="260"/>
      <c r="AV38" s="194"/>
      <c r="AW38" s="260"/>
      <c r="AX38" s="254"/>
    </row>
    <row r="39" spans="1:50" s="90" customFormat="1" ht="9" customHeight="1">
      <c r="A39" s="88"/>
      <c r="B39" s="89"/>
      <c r="C39" s="94"/>
      <c r="D39" s="91"/>
      <c r="E39" s="92"/>
      <c r="F39" s="91"/>
      <c r="G39" s="92"/>
      <c r="H39" s="91"/>
      <c r="I39" s="92"/>
      <c r="J39" s="91"/>
      <c r="K39" s="92"/>
      <c r="L39" s="91"/>
      <c r="M39" s="92"/>
      <c r="N39" s="91"/>
      <c r="O39" s="92"/>
      <c r="P39" s="91"/>
      <c r="Q39" s="92"/>
      <c r="R39" s="91"/>
      <c r="S39" s="92"/>
      <c r="T39" s="91"/>
      <c r="U39" s="92"/>
      <c r="V39" s="91"/>
      <c r="W39" s="92"/>
      <c r="X39" s="91"/>
      <c r="Y39" s="92"/>
      <c r="Z39" s="96"/>
      <c r="AB39" s="255"/>
      <c r="AC39" s="255"/>
      <c r="AD39" s="264"/>
      <c r="AE39" s="255"/>
      <c r="AF39" s="255"/>
      <c r="AG39" s="259"/>
      <c r="AH39" s="255"/>
      <c r="AI39" s="260"/>
      <c r="AJ39" s="194"/>
      <c r="AK39" s="260"/>
      <c r="AL39" s="194"/>
      <c r="AM39" s="260"/>
      <c r="AN39" s="194"/>
      <c r="AO39" s="260"/>
      <c r="AP39" s="194"/>
      <c r="AQ39" s="260"/>
      <c r="AR39" s="194"/>
      <c r="AS39" s="260"/>
      <c r="AT39" s="194"/>
      <c r="AU39" s="260"/>
      <c r="AV39" s="194"/>
      <c r="AW39" s="260"/>
      <c r="AX39" s="254"/>
    </row>
    <row r="40" spans="1:50" ht="18">
      <c r="A40" s="75">
        <f>PL!A98</f>
        <v>0</v>
      </c>
      <c r="B40" s="75"/>
      <c r="C40" s="51"/>
      <c r="D40" s="46"/>
      <c r="E40" s="53"/>
      <c r="F40" s="46"/>
      <c r="G40" s="53"/>
      <c r="H40" s="46"/>
      <c r="I40" s="53"/>
      <c r="J40" s="53"/>
      <c r="K40" s="53"/>
      <c r="L40" s="46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B40" s="255"/>
      <c r="AC40" s="255"/>
      <c r="AD40" s="264"/>
      <c r="AE40" s="255"/>
      <c r="AF40" s="255"/>
      <c r="AG40" s="259"/>
      <c r="AH40" s="255"/>
      <c r="AI40" s="260"/>
      <c r="AJ40" s="194"/>
      <c r="AK40" s="260"/>
      <c r="AL40" s="194"/>
      <c r="AM40" s="260"/>
      <c r="AN40" s="194"/>
      <c r="AO40" s="260"/>
      <c r="AP40" s="194"/>
      <c r="AQ40" s="260"/>
      <c r="AR40" s="194"/>
      <c r="AS40" s="260"/>
      <c r="AT40" s="194"/>
      <c r="AU40" s="260"/>
      <c r="AV40" s="194"/>
      <c r="AW40" s="260"/>
      <c r="AX40" s="254"/>
    </row>
    <row r="41" spans="1:50" ht="18.75" customHeight="1">
      <c r="AB41" s="255"/>
      <c r="AC41" s="255"/>
      <c r="AD41" s="264"/>
      <c r="AE41" s="255"/>
      <c r="AF41" s="255"/>
      <c r="AG41" s="259"/>
      <c r="AH41" s="255"/>
      <c r="AI41" s="260"/>
      <c r="AJ41" s="194"/>
      <c r="AK41" s="260"/>
      <c r="AL41" s="194"/>
      <c r="AM41" s="260"/>
      <c r="AN41" s="194"/>
      <c r="AO41" s="260"/>
      <c r="AP41" s="194"/>
      <c r="AQ41" s="260"/>
      <c r="AR41" s="194"/>
      <c r="AS41" s="260"/>
      <c r="AT41" s="194"/>
      <c r="AU41" s="260"/>
      <c r="AV41" s="194"/>
      <c r="AW41" s="260"/>
      <c r="AX41" s="254"/>
    </row>
    <row r="42" spans="1:50" ht="18.75" customHeight="1">
      <c r="AB42" s="255"/>
      <c r="AC42" s="255"/>
      <c r="AD42" s="264"/>
      <c r="AE42" s="255"/>
      <c r="AF42" s="255"/>
      <c r="AG42" s="259"/>
      <c r="AH42" s="255"/>
      <c r="AI42" s="260"/>
      <c r="AJ42" s="194"/>
      <c r="AK42" s="260"/>
      <c r="AL42" s="194"/>
      <c r="AM42" s="260"/>
      <c r="AN42" s="194"/>
      <c r="AO42" s="260"/>
      <c r="AP42" s="194"/>
      <c r="AQ42" s="260"/>
      <c r="AR42" s="194"/>
      <c r="AS42" s="260"/>
      <c r="AT42" s="194"/>
      <c r="AU42" s="260"/>
      <c r="AV42" s="194"/>
      <c r="AW42" s="260"/>
      <c r="AX42" s="254"/>
    </row>
    <row r="43" spans="1:50" ht="18.75" customHeight="1">
      <c r="AB43" s="255"/>
      <c r="AC43" s="255"/>
      <c r="AD43" s="264"/>
      <c r="AE43" s="255"/>
      <c r="AF43" s="255"/>
      <c r="AG43" s="259"/>
      <c r="AH43" s="255"/>
      <c r="AI43" s="260"/>
      <c r="AJ43" s="194"/>
      <c r="AK43" s="260"/>
      <c r="AL43" s="194"/>
      <c r="AM43" s="260"/>
      <c r="AN43" s="194"/>
      <c r="AO43" s="260"/>
      <c r="AP43" s="194"/>
      <c r="AQ43" s="260"/>
      <c r="AR43" s="194"/>
      <c r="AS43" s="260"/>
      <c r="AT43" s="194"/>
      <c r="AU43" s="260"/>
      <c r="AV43" s="194"/>
      <c r="AW43" s="260"/>
      <c r="AX43" s="254"/>
    </row>
    <row r="44" spans="1:50" ht="18.75" customHeight="1">
      <c r="AB44" s="255"/>
      <c r="AC44" s="255"/>
      <c r="AD44" s="264"/>
      <c r="AE44" s="255"/>
      <c r="AF44" s="255"/>
      <c r="AG44" s="259"/>
      <c r="AH44" s="255"/>
      <c r="AI44" s="260"/>
      <c r="AJ44" s="194"/>
      <c r="AK44" s="260"/>
      <c r="AL44" s="194"/>
      <c r="AM44" s="260"/>
      <c r="AN44" s="194"/>
      <c r="AO44" s="260"/>
      <c r="AP44" s="194"/>
      <c r="AQ44" s="260"/>
      <c r="AR44" s="194"/>
      <c r="AS44" s="260"/>
      <c r="AT44" s="194"/>
      <c r="AU44" s="260"/>
      <c r="AV44" s="194"/>
      <c r="AW44" s="260"/>
      <c r="AX44" s="254"/>
    </row>
    <row r="45" spans="1:50" ht="18.75" customHeight="1">
      <c r="AB45" s="255"/>
      <c r="AC45" s="255"/>
      <c r="AD45" s="264"/>
      <c r="AE45" s="255"/>
      <c r="AF45" s="255"/>
      <c r="AG45" s="259"/>
      <c r="AH45" s="255"/>
      <c r="AI45" s="260"/>
      <c r="AJ45" s="194"/>
      <c r="AK45" s="260"/>
      <c r="AL45" s="194"/>
      <c r="AM45" s="260"/>
      <c r="AN45" s="194"/>
      <c r="AO45" s="260"/>
      <c r="AP45" s="194"/>
      <c r="AQ45" s="260"/>
      <c r="AR45" s="194"/>
      <c r="AS45" s="260"/>
      <c r="AT45" s="194"/>
      <c r="AU45" s="260"/>
      <c r="AV45" s="194"/>
      <c r="AW45" s="260"/>
      <c r="AX45" s="254"/>
    </row>
    <row r="46" spans="1:50" ht="18.75" customHeight="1">
      <c r="AB46" s="255"/>
      <c r="AC46" s="255"/>
      <c r="AD46" s="264"/>
      <c r="AE46" s="255"/>
      <c r="AF46" s="255"/>
      <c r="AG46" s="259"/>
      <c r="AH46" s="255"/>
      <c r="AI46" s="260"/>
      <c r="AJ46" s="194"/>
      <c r="AK46" s="260"/>
      <c r="AL46" s="194"/>
      <c r="AM46" s="260"/>
      <c r="AN46" s="194"/>
      <c r="AO46" s="260"/>
      <c r="AP46" s="194"/>
      <c r="AQ46" s="260"/>
      <c r="AR46" s="194"/>
      <c r="AS46" s="260"/>
      <c r="AT46" s="194"/>
      <c r="AU46" s="260"/>
      <c r="AV46" s="194"/>
      <c r="AW46" s="260"/>
      <c r="AX46" s="254"/>
    </row>
    <row r="47" spans="1:50" ht="18.75" customHeight="1">
      <c r="AB47" s="255"/>
      <c r="AC47" s="255"/>
      <c r="AD47" s="255"/>
      <c r="AE47" s="255"/>
      <c r="AF47" s="255"/>
      <c r="AG47" s="259"/>
      <c r="AH47" s="255"/>
      <c r="AI47" s="196"/>
      <c r="AJ47" s="194"/>
      <c r="AK47" s="196"/>
      <c r="AL47" s="194"/>
      <c r="AM47" s="196"/>
      <c r="AN47" s="194"/>
      <c r="AO47" s="196"/>
      <c r="AP47" s="194"/>
      <c r="AQ47" s="196"/>
      <c r="AR47" s="194"/>
      <c r="AS47" s="196"/>
      <c r="AT47" s="194"/>
      <c r="AU47" s="196"/>
      <c r="AV47" s="194"/>
      <c r="AW47" s="196"/>
      <c r="AX47" s="254"/>
    </row>
    <row r="48" spans="1:50" ht="18.75" customHeight="1">
      <c r="AI48" s="194"/>
      <c r="AJ48" s="194"/>
      <c r="AK48" s="194"/>
      <c r="AL48" s="194"/>
      <c r="AM48" s="194"/>
      <c r="AN48" s="194"/>
      <c r="AO48" s="194"/>
      <c r="AP48" s="194"/>
      <c r="AQ48" s="194"/>
      <c r="AS48" s="194"/>
      <c r="AU48" s="194"/>
      <c r="AW48" s="194"/>
    </row>
    <row r="49" spans="28:50" ht="18.75" customHeight="1">
      <c r="AB49" s="200">
        <v>0</v>
      </c>
      <c r="AC49" s="204"/>
      <c r="AD49" s="205"/>
      <c r="AE49" s="205"/>
      <c r="AF49" s="205"/>
      <c r="AG49" s="206"/>
      <c r="AH49" s="205"/>
      <c r="AI49" s="202"/>
      <c r="AJ49" s="207"/>
      <c r="AK49" s="202"/>
      <c r="AL49" s="202"/>
      <c r="AM49" s="202"/>
      <c r="AN49" s="208"/>
      <c r="AO49" s="202"/>
      <c r="AP49" s="268"/>
      <c r="AQ49" s="209"/>
      <c r="AR49" s="209"/>
      <c r="AS49" s="209"/>
      <c r="AT49" s="209"/>
      <c r="AU49" s="269"/>
      <c r="AV49" s="209"/>
      <c r="AW49" s="202"/>
      <c r="AX49" s="203"/>
    </row>
    <row r="50" spans="28:50" ht="18.75" customHeight="1">
      <c r="AI50" s="194"/>
      <c r="AJ50" s="194"/>
      <c r="AK50" s="194"/>
      <c r="AL50" s="194"/>
      <c r="AM50" s="194"/>
      <c r="AN50" s="194"/>
      <c r="AO50" s="194"/>
      <c r="AP50" s="194"/>
      <c r="AQ50" s="194"/>
      <c r="AS50" s="194"/>
      <c r="AU50" s="194"/>
      <c r="AW50" s="194"/>
    </row>
    <row r="51" spans="28:50" ht="18.75" customHeight="1">
      <c r="AI51" s="194"/>
      <c r="AJ51" s="194"/>
      <c r="AK51" s="194"/>
      <c r="AL51" s="194"/>
      <c r="AM51" s="194"/>
      <c r="AN51" s="194"/>
      <c r="AO51" s="194"/>
      <c r="AP51" s="194"/>
      <c r="AQ51" s="194"/>
      <c r="AS51" s="194"/>
      <c r="AU51" s="194"/>
      <c r="AW51" s="194"/>
    </row>
    <row r="52" spans="28:50" ht="18.75" customHeight="1">
      <c r="AI52" s="194"/>
      <c r="AJ52" s="194"/>
      <c r="AK52" s="194"/>
      <c r="AL52" s="194"/>
      <c r="AM52" s="194"/>
      <c r="AN52" s="194"/>
      <c r="AO52" s="194"/>
      <c r="AP52" s="194"/>
      <c r="AQ52" s="194"/>
      <c r="AS52" s="194"/>
      <c r="AU52" s="194"/>
      <c r="AW52" s="194"/>
    </row>
  </sheetData>
  <mergeCells count="7">
    <mergeCell ref="L7:T7"/>
    <mergeCell ref="H8:J8"/>
    <mergeCell ref="L8:R8"/>
    <mergeCell ref="D6:V6"/>
    <mergeCell ref="AI7:AW7"/>
    <mergeCell ref="AM8:AO8"/>
    <mergeCell ref="AQ8:AU8"/>
  </mergeCells>
  <phoneticPr fontId="4" type="noConversion"/>
  <pageMargins left="0.5" right="0.5" top="0.5" bottom="0.6" header="0.49" footer="0.4"/>
  <pageSetup paperSize="9" scale="80" firstPageNumber="10" orientation="landscape" blackAndWhite="1" useFirstPageNumber="1" horizontalDpi="1200" verticalDpi="1200" r:id="rId1"/>
  <headerFooter>
    <oddFooter>&amp;R&amp;"Angsana New,Regular"&amp;13 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5</vt:i4>
      </vt:variant>
    </vt:vector>
  </HeadingPairs>
  <TitlesOfParts>
    <vt:vector size="21" baseType="lpstr">
      <vt:lpstr>FS(T)-BS 3-7</vt:lpstr>
      <vt:lpstr>Sheet1</vt:lpstr>
      <vt:lpstr>BS</vt:lpstr>
      <vt:lpstr>PL</vt:lpstr>
      <vt:lpstr>CE1</vt:lpstr>
      <vt:lpstr>CE2</vt:lpstr>
      <vt:lpstr>CF</vt:lpstr>
      <vt:lpstr>9HRD(T)</vt:lpstr>
      <vt:lpstr>CE CONSO (T) 10</vt:lpstr>
      <vt:lpstr>CE HRD (T) 11</vt:lpstr>
      <vt:lpstr>FS(T)-P&amp;L 12-14</vt:lpstr>
      <vt:lpstr>Round BS ('000)</vt:lpstr>
      <vt:lpstr>Round P&amp;L ('000)</vt:lpstr>
      <vt:lpstr>Round CE CONSO ('000)</vt:lpstr>
      <vt:lpstr>Round CE HRD ('000)</vt:lpstr>
      <vt:lpstr>Round CF</vt:lpstr>
      <vt:lpstr>BS!Print_Area</vt:lpstr>
      <vt:lpstr>'CE2'!Print_Area</vt:lpstr>
      <vt:lpstr>CF!Print_Area</vt:lpstr>
      <vt:lpstr>'Round BS (''000)'!Print_Area</vt:lpstr>
      <vt:lpstr>'Round CF'!Print_Area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suwannee</dc:creator>
  <cp:lastModifiedBy>AutoBVT</cp:lastModifiedBy>
  <cp:lastPrinted>2017-05-12T03:58:21Z</cp:lastPrinted>
  <dcterms:created xsi:type="dcterms:W3CDTF">2013-02-28T11:55:39Z</dcterms:created>
  <dcterms:modified xsi:type="dcterms:W3CDTF">2017-05-12T07:47:53Z</dcterms:modified>
</cp:coreProperties>
</file>